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dicl1fr\건축파트\▶▶직영공사\@@.중대규모 프로젝트(26년도)\3층 영상확장 및 공단검진 분리 공사\업체선정자료\★ 2차-공사입찰\최종\"/>
    </mc:Choice>
  </mc:AlternateContent>
  <xr:revisionPtr revIDLastSave="0" documentId="13_ncr:1_{472E686F-7880-4318-92E9-CEC6A666950D}" xr6:coauthVersionLast="47" xr6:coauthVersionMax="47" xr10:uidLastSave="{00000000-0000-0000-0000-000000000000}"/>
  <bookViews>
    <workbookView xWindow="28680" yWindow="-120" windowWidth="29040" windowHeight="15720" activeTab="2" xr2:uid="{22C22C30-0182-4BCF-970E-F20E2025C7F7}"/>
  </bookViews>
  <sheets>
    <sheet name="원가계산서" sheetId="3" r:id="rId1"/>
    <sheet name="집계표" sheetId="4" r:id="rId2"/>
    <sheet name="내역서" sheetId="2" r:id="rId3"/>
  </sheets>
  <definedNames>
    <definedName name="_xlnm._FilterDatabase" localSheetId="2" hidden="1">내역서!#REF!</definedName>
    <definedName name="_xlnm.Print_Area" localSheetId="2">내역서!$C$1:$O$447</definedName>
    <definedName name="_xlnm.Print_Area" localSheetId="0">원가계산서!$A$1:$G$30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40" i="2" l="1"/>
  <c r="H439" i="2"/>
  <c r="M351" i="2"/>
  <c r="L351" i="2"/>
  <c r="J351" i="2"/>
  <c r="H351" i="2"/>
  <c r="F207" i="2"/>
  <c r="M177" i="2"/>
  <c r="L177" i="2"/>
  <c r="F175" i="2"/>
  <c r="F150" i="2"/>
  <c r="F149" i="2"/>
  <c r="F36" i="2"/>
  <c r="M187" i="2"/>
  <c r="L187" i="2"/>
  <c r="J187" i="2"/>
  <c r="H187" i="2"/>
  <c r="F185" i="2"/>
  <c r="H185" i="2" s="1"/>
  <c r="M185" i="2"/>
  <c r="M143" i="2"/>
  <c r="L143" i="2"/>
  <c r="L144" i="2" s="1"/>
  <c r="J143" i="2"/>
  <c r="J144" i="2" s="1"/>
  <c r="H143" i="2"/>
  <c r="H144" i="2" s="1"/>
  <c r="M139" i="2"/>
  <c r="L139" i="2"/>
  <c r="L140" i="2" s="1"/>
  <c r="J139" i="2"/>
  <c r="J140" i="2" s="1"/>
  <c r="H139" i="2"/>
  <c r="H140" i="2" s="1"/>
  <c r="M135" i="2"/>
  <c r="L135" i="2"/>
  <c r="L136" i="2" s="1"/>
  <c r="J135" i="2"/>
  <c r="J136" i="2" s="1"/>
  <c r="H135" i="2"/>
  <c r="H136" i="2" s="1"/>
  <c r="J440" i="2"/>
  <c r="J439" i="2"/>
  <c r="J438" i="2"/>
  <c r="H438" i="2"/>
  <c r="J437" i="2"/>
  <c r="H437" i="2"/>
  <c r="J435" i="2"/>
  <c r="J434" i="2"/>
  <c r="M432" i="2"/>
  <c r="L432" i="2"/>
  <c r="J432" i="2"/>
  <c r="H432" i="2"/>
  <c r="M430" i="2"/>
  <c r="L430" i="2"/>
  <c r="J430" i="2"/>
  <c r="H430" i="2"/>
  <c r="M428" i="2"/>
  <c r="L428" i="2"/>
  <c r="J428" i="2"/>
  <c r="H428" i="2"/>
  <c r="M426" i="2"/>
  <c r="L426" i="2"/>
  <c r="J426" i="2"/>
  <c r="H426" i="2"/>
  <c r="M424" i="2"/>
  <c r="L424" i="2"/>
  <c r="J424" i="2"/>
  <c r="H424" i="2"/>
  <c r="M422" i="2"/>
  <c r="L422" i="2"/>
  <c r="J422" i="2"/>
  <c r="H422" i="2"/>
  <c r="M420" i="2"/>
  <c r="L420" i="2"/>
  <c r="J420" i="2"/>
  <c r="H420" i="2"/>
  <c r="M418" i="2"/>
  <c r="L418" i="2"/>
  <c r="J418" i="2"/>
  <c r="H418" i="2"/>
  <c r="M416" i="2"/>
  <c r="L416" i="2"/>
  <c r="J416" i="2"/>
  <c r="H416" i="2"/>
  <c r="M415" i="2"/>
  <c r="L415" i="2"/>
  <c r="J415" i="2"/>
  <c r="H415" i="2"/>
  <c r="M413" i="2"/>
  <c r="L413" i="2"/>
  <c r="J413" i="2"/>
  <c r="H413" i="2"/>
  <c r="M412" i="2"/>
  <c r="L412" i="2"/>
  <c r="J412" i="2"/>
  <c r="H412" i="2"/>
  <c r="M410" i="2"/>
  <c r="L410" i="2"/>
  <c r="J410" i="2"/>
  <c r="H410" i="2"/>
  <c r="M409" i="2"/>
  <c r="L409" i="2"/>
  <c r="J409" i="2"/>
  <c r="H409" i="2"/>
  <c r="M407" i="2"/>
  <c r="L407" i="2"/>
  <c r="J407" i="2"/>
  <c r="H407" i="2"/>
  <c r="M405" i="2"/>
  <c r="L405" i="2"/>
  <c r="J405" i="2"/>
  <c r="H405" i="2"/>
  <c r="M401" i="2"/>
  <c r="L401" i="2"/>
  <c r="J401" i="2"/>
  <c r="H401" i="2"/>
  <c r="M403" i="2"/>
  <c r="L403" i="2"/>
  <c r="J403" i="2"/>
  <c r="H403" i="2"/>
  <c r="M400" i="2"/>
  <c r="L400" i="2"/>
  <c r="J400" i="2"/>
  <c r="H400" i="2"/>
  <c r="H350" i="2"/>
  <c r="H336" i="2"/>
  <c r="H317" i="2"/>
  <c r="H304" i="2"/>
  <c r="H290" i="2"/>
  <c r="J276" i="2"/>
  <c r="H276" i="2"/>
  <c r="H262" i="2"/>
  <c r="H248" i="2"/>
  <c r="H230" i="2"/>
  <c r="J207" i="2"/>
  <c r="H207" i="2"/>
  <c r="J192" i="2"/>
  <c r="H192" i="2"/>
  <c r="M124" i="2"/>
  <c r="L124" i="2"/>
  <c r="J124" i="2"/>
  <c r="H124" i="2"/>
  <c r="F112" i="2"/>
  <c r="L112" i="2" s="1"/>
  <c r="M112" i="2"/>
  <c r="M106" i="2"/>
  <c r="L106" i="2"/>
  <c r="J106" i="2"/>
  <c r="H106" i="2"/>
  <c r="M92" i="2"/>
  <c r="L92" i="2"/>
  <c r="J92" i="2"/>
  <c r="H92" i="2"/>
  <c r="H72" i="2"/>
  <c r="H361" i="2"/>
  <c r="H289" i="2"/>
  <c r="H147" i="2"/>
  <c r="N351" i="2" l="1"/>
  <c r="N140" i="2"/>
  <c r="H177" i="2"/>
  <c r="J177" i="2"/>
  <c r="N187" i="2"/>
  <c r="N144" i="2"/>
  <c r="L185" i="2"/>
  <c r="L188" i="2" s="1"/>
  <c r="J185" i="2"/>
  <c r="N136" i="2"/>
  <c r="N143" i="2"/>
  <c r="N139" i="2"/>
  <c r="N135" i="2"/>
  <c r="J441" i="2"/>
  <c r="J9" i="4" s="1"/>
  <c r="H441" i="2"/>
  <c r="H9" i="4" s="1"/>
  <c r="N415" i="2"/>
  <c r="N426" i="2"/>
  <c r="N432" i="2"/>
  <c r="N416" i="2"/>
  <c r="N428" i="2"/>
  <c r="N418" i="2"/>
  <c r="N424" i="2"/>
  <c r="N430" i="2"/>
  <c r="N420" i="2"/>
  <c r="N422" i="2"/>
  <c r="N401" i="2"/>
  <c r="N410" i="2"/>
  <c r="N413" i="2"/>
  <c r="N412" i="2"/>
  <c r="N403" i="2"/>
  <c r="N409" i="2"/>
  <c r="N405" i="2"/>
  <c r="N407" i="2"/>
  <c r="N124" i="2"/>
  <c r="N400" i="2"/>
  <c r="H112" i="2"/>
  <c r="J112" i="2"/>
  <c r="N106" i="2"/>
  <c r="N92" i="2"/>
  <c r="M75" i="2"/>
  <c r="M127" i="2"/>
  <c r="M95" i="2"/>
  <c r="F41" i="2"/>
  <c r="J394" i="2"/>
  <c r="J393" i="2"/>
  <c r="J392" i="2"/>
  <c r="J391" i="2"/>
  <c r="J390" i="2"/>
  <c r="J389" i="2"/>
  <c r="J388" i="2"/>
  <c r="J387" i="2"/>
  <c r="J386" i="2"/>
  <c r="J385" i="2"/>
  <c r="J384" i="2"/>
  <c r="J383" i="2"/>
  <c r="J382" i="2"/>
  <c r="J381" i="2"/>
  <c r="J380" i="2"/>
  <c r="J379" i="2"/>
  <c r="J378" i="2"/>
  <c r="J377" i="2"/>
  <c r="J376" i="2"/>
  <c r="J375" i="2"/>
  <c r="J374" i="2"/>
  <c r="H395" i="2"/>
  <c r="M394" i="2"/>
  <c r="L394" i="2"/>
  <c r="H394" i="2"/>
  <c r="M393" i="2"/>
  <c r="L393" i="2"/>
  <c r="H393" i="2"/>
  <c r="N185" i="2" l="1"/>
  <c r="N177" i="2"/>
  <c r="N112" i="2"/>
  <c r="N394" i="2"/>
  <c r="N393" i="2"/>
  <c r="M443" i="2" l="1"/>
  <c r="L443" i="2"/>
  <c r="J443" i="2"/>
  <c r="H443" i="2"/>
  <c r="M381" i="2"/>
  <c r="M380" i="2"/>
  <c r="M379" i="2"/>
  <c r="M378" i="2"/>
  <c r="M377" i="2"/>
  <c r="M376" i="2"/>
  <c r="M375" i="2"/>
  <c r="M374" i="2"/>
  <c r="J395" i="2"/>
  <c r="H381" i="2"/>
  <c r="N381" i="2" s="1"/>
  <c r="H380" i="2"/>
  <c r="N380" i="2" s="1"/>
  <c r="H379" i="2"/>
  <c r="N379" i="2" s="1"/>
  <c r="H378" i="2"/>
  <c r="N378" i="2" s="1"/>
  <c r="H377" i="2"/>
  <c r="N377" i="2" s="1"/>
  <c r="H376" i="2"/>
  <c r="N376" i="2" s="1"/>
  <c r="H375" i="2"/>
  <c r="N375" i="2" s="1"/>
  <c r="H374" i="2"/>
  <c r="N374" i="2" s="1"/>
  <c r="H33" i="2"/>
  <c r="H29" i="2"/>
  <c r="J33" i="2"/>
  <c r="J29" i="2"/>
  <c r="J289" i="2"/>
  <c r="N443" i="2" l="1"/>
  <c r="M61" i="2"/>
  <c r="L61" i="2"/>
  <c r="M40" i="2" l="1"/>
  <c r="J40" i="2"/>
  <c r="H40" i="2"/>
  <c r="M35" i="2"/>
  <c r="F35" i="2"/>
  <c r="L35" i="2" s="1"/>
  <c r="M23" i="2"/>
  <c r="L23" i="2"/>
  <c r="J23" i="2"/>
  <c r="H23" i="2"/>
  <c r="M119" i="2"/>
  <c r="L119" i="2"/>
  <c r="J119" i="2"/>
  <c r="H119" i="2"/>
  <c r="M52" i="2"/>
  <c r="L52" i="2"/>
  <c r="J52" i="2"/>
  <c r="H52" i="2"/>
  <c r="F158" i="2"/>
  <c r="F159" i="2"/>
  <c r="F160" i="2"/>
  <c r="M157" i="2"/>
  <c r="J157" i="2"/>
  <c r="N157" i="2" s="1"/>
  <c r="M156" i="2"/>
  <c r="H156" i="2"/>
  <c r="M243" i="2"/>
  <c r="N40" i="2" l="1"/>
  <c r="H35" i="2"/>
  <c r="J35" i="2"/>
  <c r="N119" i="2"/>
  <c r="N23" i="2"/>
  <c r="N52" i="2"/>
  <c r="L156" i="2"/>
  <c r="J156" i="2"/>
  <c r="M395" i="2"/>
  <c r="L395" i="2"/>
  <c r="M392" i="2"/>
  <c r="L392" i="2"/>
  <c r="H392" i="2"/>
  <c r="M391" i="2"/>
  <c r="L391" i="2"/>
  <c r="H391" i="2"/>
  <c r="M390" i="2"/>
  <c r="L390" i="2"/>
  <c r="H390" i="2"/>
  <c r="M389" i="2"/>
  <c r="L389" i="2"/>
  <c r="H389" i="2"/>
  <c r="M388" i="2"/>
  <c r="L388" i="2"/>
  <c r="H388" i="2"/>
  <c r="M387" i="2"/>
  <c r="L387" i="2"/>
  <c r="H387" i="2"/>
  <c r="M383" i="2"/>
  <c r="L383" i="2"/>
  <c r="H383" i="2"/>
  <c r="M350" i="2"/>
  <c r="L350" i="2"/>
  <c r="J350" i="2"/>
  <c r="M336" i="2"/>
  <c r="L336" i="2"/>
  <c r="J336" i="2"/>
  <c r="M317" i="2"/>
  <c r="L317" i="2"/>
  <c r="J317" i="2"/>
  <c r="M304" i="2"/>
  <c r="L304" i="2"/>
  <c r="J304" i="2"/>
  <c r="M290" i="2"/>
  <c r="L290" i="2"/>
  <c r="J290" i="2"/>
  <c r="M276" i="2"/>
  <c r="L276" i="2"/>
  <c r="M262" i="2"/>
  <c r="L262" i="2"/>
  <c r="J262" i="2"/>
  <c r="M248" i="2"/>
  <c r="L248" i="2"/>
  <c r="J248" i="2"/>
  <c r="M230" i="2"/>
  <c r="L230" i="2"/>
  <c r="J230" i="2"/>
  <c r="M207" i="2"/>
  <c r="L207" i="2"/>
  <c r="M192" i="2"/>
  <c r="L192" i="2"/>
  <c r="M150" i="2"/>
  <c r="L150" i="2"/>
  <c r="J150" i="2"/>
  <c r="H150" i="2"/>
  <c r="M34" i="2"/>
  <c r="L34" i="2"/>
  <c r="J34" i="2"/>
  <c r="H34" i="2"/>
  <c r="M72" i="2"/>
  <c r="L72" i="2"/>
  <c r="J72" i="2"/>
  <c r="M58" i="2"/>
  <c r="L58" i="2"/>
  <c r="J58" i="2"/>
  <c r="H58" i="2"/>
  <c r="M37" i="2"/>
  <c r="L37" i="2"/>
  <c r="J37" i="2"/>
  <c r="H37" i="2"/>
  <c r="M22" i="2"/>
  <c r="L22" i="2"/>
  <c r="J22" i="2"/>
  <c r="H22" i="2"/>
  <c r="F17" i="2"/>
  <c r="L17" i="2" s="1"/>
  <c r="H357" i="2"/>
  <c r="J357" i="2"/>
  <c r="L357" i="2"/>
  <c r="L358" i="2" s="1"/>
  <c r="M357" i="2"/>
  <c r="M345" i="2"/>
  <c r="L345" i="2"/>
  <c r="L346" i="2" s="1"/>
  <c r="J345" i="2"/>
  <c r="H345" i="2"/>
  <c r="M344" i="2"/>
  <c r="L344" i="2"/>
  <c r="J344" i="2"/>
  <c r="H344" i="2"/>
  <c r="M331" i="2"/>
  <c r="L331" i="2"/>
  <c r="L332" i="2" s="1"/>
  <c r="J331" i="2"/>
  <c r="H331" i="2"/>
  <c r="M330" i="2"/>
  <c r="L330" i="2"/>
  <c r="J330" i="2"/>
  <c r="H330" i="2"/>
  <c r="M312" i="2"/>
  <c r="L312" i="2"/>
  <c r="L313" i="2" s="1"/>
  <c r="M311" i="2"/>
  <c r="J311" i="2"/>
  <c r="L311" i="2"/>
  <c r="M299" i="2"/>
  <c r="L299" i="2"/>
  <c r="L300" i="2" s="1"/>
  <c r="J299" i="2"/>
  <c r="H299" i="2"/>
  <c r="M298" i="2"/>
  <c r="L298" i="2"/>
  <c r="J298" i="2"/>
  <c r="H298" i="2"/>
  <c r="M271" i="2"/>
  <c r="L271" i="2"/>
  <c r="L272" i="2" s="1"/>
  <c r="J271" i="2"/>
  <c r="H271" i="2"/>
  <c r="M270" i="2"/>
  <c r="L270" i="2"/>
  <c r="J270" i="2"/>
  <c r="H270" i="2"/>
  <c r="M257" i="2"/>
  <c r="L257" i="2"/>
  <c r="L258" i="2" s="1"/>
  <c r="J257" i="2"/>
  <c r="H257" i="2"/>
  <c r="M256" i="2"/>
  <c r="L256" i="2"/>
  <c r="J256" i="2"/>
  <c r="H256" i="2"/>
  <c r="M239" i="2"/>
  <c r="L239" i="2"/>
  <c r="L240" i="2" s="1"/>
  <c r="J239" i="2"/>
  <c r="H239" i="2"/>
  <c r="M238" i="2"/>
  <c r="L238" i="2"/>
  <c r="J238" i="2"/>
  <c r="H238" i="2"/>
  <c r="M216" i="2"/>
  <c r="L216" i="2"/>
  <c r="J216" i="2"/>
  <c r="H216" i="2"/>
  <c r="M130" i="2"/>
  <c r="L130" i="2"/>
  <c r="J130" i="2"/>
  <c r="H130" i="2"/>
  <c r="M131" i="2"/>
  <c r="L131" i="2"/>
  <c r="L132" i="2" s="1"/>
  <c r="J131" i="2"/>
  <c r="H131" i="2"/>
  <c r="M117" i="2"/>
  <c r="L117" i="2"/>
  <c r="L120" i="2" s="1"/>
  <c r="J117" i="2"/>
  <c r="H117" i="2"/>
  <c r="M116" i="2"/>
  <c r="L116" i="2"/>
  <c r="J116" i="2"/>
  <c r="H116" i="2"/>
  <c r="M101" i="2"/>
  <c r="L101" i="2"/>
  <c r="L102" i="2" s="1"/>
  <c r="J101" i="2"/>
  <c r="H101" i="2"/>
  <c r="M100" i="2"/>
  <c r="L100" i="2"/>
  <c r="J100" i="2"/>
  <c r="H100" i="2"/>
  <c r="M66" i="2"/>
  <c r="L66" i="2"/>
  <c r="M67" i="2"/>
  <c r="L67" i="2"/>
  <c r="L68" i="2" s="1"/>
  <c r="J67" i="2"/>
  <c r="H67" i="2"/>
  <c r="M11" i="2"/>
  <c r="L11" i="2"/>
  <c r="J11" i="2"/>
  <c r="H11" i="2"/>
  <c r="M10" i="2"/>
  <c r="L10" i="2"/>
  <c r="J10" i="2"/>
  <c r="H10" i="2"/>
  <c r="M265" i="2"/>
  <c r="L265" i="2"/>
  <c r="J265" i="2"/>
  <c r="H265" i="2"/>
  <c r="M251" i="2"/>
  <c r="L251" i="2"/>
  <c r="J251" i="2"/>
  <c r="H251" i="2"/>
  <c r="L233" i="2"/>
  <c r="M233" i="2"/>
  <c r="J233" i="2"/>
  <c r="H233" i="2"/>
  <c r="M194" i="2"/>
  <c r="L194" i="2"/>
  <c r="J194" i="2"/>
  <c r="H194" i="2"/>
  <c r="J127" i="2"/>
  <c r="H127" i="2"/>
  <c r="J95" i="2"/>
  <c r="H95" i="2"/>
  <c r="J75" i="2"/>
  <c r="H75" i="2"/>
  <c r="J61" i="2"/>
  <c r="H61" i="2"/>
  <c r="M339" i="2"/>
  <c r="L339" i="2"/>
  <c r="J339" i="2"/>
  <c r="H339" i="2"/>
  <c r="M338" i="2"/>
  <c r="L338" i="2"/>
  <c r="J338" i="2"/>
  <c r="H338" i="2"/>
  <c r="M320" i="2"/>
  <c r="L320" i="2"/>
  <c r="J320" i="2"/>
  <c r="H320" i="2"/>
  <c r="M319" i="2"/>
  <c r="L319" i="2"/>
  <c r="J319" i="2"/>
  <c r="H319" i="2"/>
  <c r="M307" i="2"/>
  <c r="L307" i="2"/>
  <c r="J307" i="2"/>
  <c r="H307" i="2"/>
  <c r="M306" i="2"/>
  <c r="L306" i="2"/>
  <c r="J306" i="2"/>
  <c r="H306" i="2"/>
  <c r="M292" i="2"/>
  <c r="L292" i="2"/>
  <c r="J292" i="2"/>
  <c r="H292" i="2"/>
  <c r="M293" i="2"/>
  <c r="L293" i="2"/>
  <c r="F96" i="2"/>
  <c r="J96" i="2" s="1"/>
  <c r="M362" i="2"/>
  <c r="L362" i="2"/>
  <c r="J362" i="2"/>
  <c r="H362" i="2"/>
  <c r="M361" i="2"/>
  <c r="L361" i="2"/>
  <c r="J361" i="2"/>
  <c r="F356" i="2"/>
  <c r="L356" i="2" s="1"/>
  <c r="F354" i="2"/>
  <c r="L354" i="2" s="1"/>
  <c r="F353" i="2"/>
  <c r="L353" i="2" s="1"/>
  <c r="M356" i="2"/>
  <c r="M354" i="2"/>
  <c r="M353" i="2"/>
  <c r="F341" i="2"/>
  <c r="H341" i="2" s="1"/>
  <c r="F340" i="2"/>
  <c r="L340" i="2" s="1"/>
  <c r="F343" i="2"/>
  <c r="L343" i="2" s="1"/>
  <c r="M343" i="2"/>
  <c r="M341" i="2"/>
  <c r="M340" i="2"/>
  <c r="M325" i="2"/>
  <c r="F325" i="2"/>
  <c r="J325" i="2" s="1"/>
  <c r="F324" i="2"/>
  <c r="L324" i="2" s="1"/>
  <c r="M324" i="2"/>
  <c r="F323" i="2"/>
  <c r="L323" i="2" s="1"/>
  <c r="F322" i="2"/>
  <c r="J322" i="2" s="1"/>
  <c r="F321" i="2"/>
  <c r="L321" i="2" s="1"/>
  <c r="M323" i="2"/>
  <c r="M322" i="2"/>
  <c r="M321" i="2"/>
  <c r="F327" i="2"/>
  <c r="L327" i="2" s="1"/>
  <c r="F326" i="2"/>
  <c r="L326" i="2" s="1"/>
  <c r="M329" i="2"/>
  <c r="L329" i="2"/>
  <c r="M327" i="2"/>
  <c r="M326" i="2"/>
  <c r="F309" i="2"/>
  <c r="L309" i="2" s="1"/>
  <c r="F308" i="2"/>
  <c r="H308" i="2" s="1"/>
  <c r="M309" i="2"/>
  <c r="M308" i="2"/>
  <c r="M297" i="2"/>
  <c r="L297" i="2"/>
  <c r="F295" i="2"/>
  <c r="L295" i="2" s="1"/>
  <c r="F294" i="2"/>
  <c r="L294" i="2" s="1"/>
  <c r="M295" i="2"/>
  <c r="M294" i="2"/>
  <c r="M285" i="2"/>
  <c r="L285" i="2"/>
  <c r="L286" i="2" s="1"/>
  <c r="F283" i="2"/>
  <c r="L283" i="2" s="1"/>
  <c r="F282" i="2"/>
  <c r="L282" i="2" s="1"/>
  <c r="M283" i="2"/>
  <c r="M282" i="2"/>
  <c r="F235" i="2"/>
  <c r="L235" i="2" s="1"/>
  <c r="F253" i="2"/>
  <c r="L253" i="2" s="1"/>
  <c r="F267" i="2"/>
  <c r="L267" i="2" s="1"/>
  <c r="F280" i="2"/>
  <c r="L280" i="2" s="1"/>
  <c r="M267" i="2"/>
  <c r="M253" i="2"/>
  <c r="M235" i="2"/>
  <c r="F279" i="2"/>
  <c r="L279" i="2" s="1"/>
  <c r="M280" i="2"/>
  <c r="M279" i="2"/>
  <c r="F278" i="2"/>
  <c r="L278" i="2" s="1"/>
  <c r="M278" i="2"/>
  <c r="F269" i="2"/>
  <c r="H269" i="2" s="1"/>
  <c r="F266" i="2"/>
  <c r="L266" i="2" s="1"/>
  <c r="M261" i="2"/>
  <c r="M247" i="2"/>
  <c r="M229" i="2"/>
  <c r="M206" i="2"/>
  <c r="F261" i="2"/>
  <c r="M269" i="2"/>
  <c r="M266" i="2"/>
  <c r="M264" i="2"/>
  <c r="L264" i="2"/>
  <c r="J264" i="2"/>
  <c r="H264" i="2"/>
  <c r="F252" i="2"/>
  <c r="L252" i="2" s="1"/>
  <c r="M255" i="2"/>
  <c r="L255" i="2"/>
  <c r="J255" i="2"/>
  <c r="H255" i="2"/>
  <c r="M252" i="2"/>
  <c r="M250" i="2"/>
  <c r="L250" i="2"/>
  <c r="J250" i="2"/>
  <c r="H250" i="2"/>
  <c r="F234" i="2"/>
  <c r="L234" i="2" s="1"/>
  <c r="M237" i="2"/>
  <c r="L237" i="2"/>
  <c r="J237" i="2"/>
  <c r="H237" i="2"/>
  <c r="M234" i="2"/>
  <c r="M232" i="2"/>
  <c r="L232" i="2"/>
  <c r="J232" i="2"/>
  <c r="H232" i="2"/>
  <c r="M167" i="2"/>
  <c r="L167" i="2"/>
  <c r="L168" i="2" s="1"/>
  <c r="J167" i="2"/>
  <c r="H167" i="2"/>
  <c r="M25" i="2"/>
  <c r="L25" i="2"/>
  <c r="L26" i="2" s="1"/>
  <c r="J25" i="2"/>
  <c r="H25" i="2"/>
  <c r="M87" i="2"/>
  <c r="L87" i="2"/>
  <c r="L88" i="2" s="1"/>
  <c r="J87" i="2"/>
  <c r="H87" i="2"/>
  <c r="M86" i="2"/>
  <c r="L86" i="2"/>
  <c r="J86" i="2"/>
  <c r="H86" i="2"/>
  <c r="M85" i="2"/>
  <c r="L85" i="2"/>
  <c r="J85" i="2"/>
  <c r="H85" i="2"/>
  <c r="M84" i="2"/>
  <c r="J84" i="2"/>
  <c r="H84" i="2"/>
  <c r="M82" i="2"/>
  <c r="L82" i="2"/>
  <c r="J82" i="2"/>
  <c r="H82" i="2"/>
  <c r="M221" i="2"/>
  <c r="J221" i="2"/>
  <c r="H221" i="2"/>
  <c r="M225" i="2"/>
  <c r="L225" i="2"/>
  <c r="L226" i="2" s="1"/>
  <c r="J225" i="2"/>
  <c r="H225" i="2"/>
  <c r="M224" i="2"/>
  <c r="L224" i="2"/>
  <c r="J224" i="2"/>
  <c r="H224" i="2"/>
  <c r="M223" i="2"/>
  <c r="L223" i="2"/>
  <c r="J223" i="2"/>
  <c r="H223" i="2"/>
  <c r="M222" i="2"/>
  <c r="L222" i="2"/>
  <c r="F220" i="2"/>
  <c r="L220" i="2" s="1"/>
  <c r="M220" i="2"/>
  <c r="M218" i="2"/>
  <c r="L218" i="2"/>
  <c r="J218" i="2"/>
  <c r="H218" i="2"/>
  <c r="F212" i="2"/>
  <c r="L212" i="2" s="1"/>
  <c r="F211" i="2"/>
  <c r="L211" i="2" s="1"/>
  <c r="M210" i="2"/>
  <c r="L210" i="2"/>
  <c r="J210" i="2"/>
  <c r="H210" i="2"/>
  <c r="M215" i="2"/>
  <c r="L215" i="2"/>
  <c r="J215" i="2"/>
  <c r="H215" i="2"/>
  <c r="M214" i="2"/>
  <c r="L214" i="2"/>
  <c r="J214" i="2"/>
  <c r="H214" i="2"/>
  <c r="M212" i="2"/>
  <c r="M211" i="2"/>
  <c r="M209" i="2"/>
  <c r="L209" i="2"/>
  <c r="J209" i="2"/>
  <c r="H209" i="2"/>
  <c r="M202" i="2"/>
  <c r="L202" i="2"/>
  <c r="L203" i="2" s="1"/>
  <c r="J202" i="2"/>
  <c r="H202" i="2"/>
  <c r="M201" i="2"/>
  <c r="L201" i="2"/>
  <c r="J201" i="2"/>
  <c r="H201" i="2"/>
  <c r="M199" i="2"/>
  <c r="L199" i="2"/>
  <c r="M198" i="2"/>
  <c r="L198" i="2"/>
  <c r="J198" i="2"/>
  <c r="H198" i="2"/>
  <c r="F196" i="2"/>
  <c r="L196" i="2" s="1"/>
  <c r="F195" i="2"/>
  <c r="L195" i="2" s="1"/>
  <c r="M196" i="2"/>
  <c r="M195" i="2"/>
  <c r="M50" i="2"/>
  <c r="F50" i="2"/>
  <c r="J50" i="2" s="1"/>
  <c r="F165" i="2"/>
  <c r="L165" i="2" s="1"/>
  <c r="M165" i="2"/>
  <c r="M184" i="2"/>
  <c r="L184" i="2"/>
  <c r="J184" i="2"/>
  <c r="H184" i="2"/>
  <c r="M183" i="2"/>
  <c r="L183" i="2"/>
  <c r="J183" i="2"/>
  <c r="H183" i="2"/>
  <c r="F181" i="2"/>
  <c r="L181" i="2" s="1"/>
  <c r="F180" i="2"/>
  <c r="H180" i="2" s="1"/>
  <c r="M126" i="2"/>
  <c r="L126" i="2"/>
  <c r="J126" i="2"/>
  <c r="H126" i="2"/>
  <c r="M181" i="2"/>
  <c r="M180" i="2"/>
  <c r="M179" i="2"/>
  <c r="L179" i="2"/>
  <c r="J179" i="2"/>
  <c r="H179" i="2"/>
  <c r="M148" i="2"/>
  <c r="H175" i="2"/>
  <c r="M176" i="2"/>
  <c r="M175" i="2"/>
  <c r="M174" i="2"/>
  <c r="L174" i="2"/>
  <c r="J174" i="2"/>
  <c r="H174" i="2"/>
  <c r="M172" i="2"/>
  <c r="L172" i="2"/>
  <c r="J172" i="2"/>
  <c r="H172" i="2"/>
  <c r="M171" i="2"/>
  <c r="M151" i="2"/>
  <c r="L151" i="2"/>
  <c r="J151" i="2"/>
  <c r="H151" i="2"/>
  <c r="L158" i="2"/>
  <c r="L159" i="2"/>
  <c r="L160" i="2"/>
  <c r="H148" i="2"/>
  <c r="F171" i="2"/>
  <c r="M155" i="2"/>
  <c r="F155" i="2"/>
  <c r="J155" i="2" s="1"/>
  <c r="M164" i="2"/>
  <c r="L164" i="2"/>
  <c r="J164" i="2"/>
  <c r="H164" i="2"/>
  <c r="M163" i="2"/>
  <c r="L163" i="2"/>
  <c r="J163" i="2"/>
  <c r="H163" i="2"/>
  <c r="M161" i="2"/>
  <c r="F161" i="2"/>
  <c r="L161" i="2" s="1"/>
  <c r="M160" i="2"/>
  <c r="M159" i="2"/>
  <c r="M158" i="2"/>
  <c r="M154" i="2"/>
  <c r="F154" i="2"/>
  <c r="H154" i="2" s="1"/>
  <c r="M153" i="2"/>
  <c r="L153" i="2"/>
  <c r="J153" i="2"/>
  <c r="H153" i="2"/>
  <c r="M149" i="2"/>
  <c r="M147" i="2"/>
  <c r="L147" i="2"/>
  <c r="J147" i="2"/>
  <c r="M29" i="2"/>
  <c r="L29" i="2"/>
  <c r="L30" i="2" s="1"/>
  <c r="F114" i="2"/>
  <c r="H114" i="2" s="1"/>
  <c r="M114" i="2"/>
  <c r="J57" i="2"/>
  <c r="F97" i="2"/>
  <c r="L97" i="2" s="1"/>
  <c r="M97" i="2"/>
  <c r="M65" i="2"/>
  <c r="M57" i="2"/>
  <c r="F63" i="2"/>
  <c r="L63" i="2" s="1"/>
  <c r="M63" i="2"/>
  <c r="F46" i="2"/>
  <c r="L46" i="2" s="1"/>
  <c r="M36" i="2"/>
  <c r="F113" i="2"/>
  <c r="L113" i="2" s="1"/>
  <c r="M113" i="2"/>
  <c r="M111" i="2"/>
  <c r="J111" i="2"/>
  <c r="N111" i="2" s="1"/>
  <c r="M110" i="2"/>
  <c r="F110" i="2"/>
  <c r="H110" i="2" s="1"/>
  <c r="F109" i="2"/>
  <c r="L109" i="2" s="1"/>
  <c r="F108" i="2"/>
  <c r="L108" i="2" s="1"/>
  <c r="M109" i="2"/>
  <c r="M108" i="2"/>
  <c r="M94" i="2"/>
  <c r="L94" i="2"/>
  <c r="J94" i="2"/>
  <c r="H94" i="2"/>
  <c r="M60" i="2"/>
  <c r="L60" i="2"/>
  <c r="J60" i="2"/>
  <c r="H60" i="2"/>
  <c r="M74" i="2"/>
  <c r="L74" i="2"/>
  <c r="M99" i="2"/>
  <c r="L99" i="2"/>
  <c r="J99" i="2"/>
  <c r="H99" i="2"/>
  <c r="M80" i="2"/>
  <c r="J80" i="2"/>
  <c r="M79" i="2"/>
  <c r="L79" i="2"/>
  <c r="J79" i="2"/>
  <c r="H79" i="2"/>
  <c r="L65" i="2"/>
  <c r="F44" i="2"/>
  <c r="L44" i="2" s="1"/>
  <c r="M49" i="2"/>
  <c r="L49" i="2"/>
  <c r="J49" i="2"/>
  <c r="H49" i="2"/>
  <c r="M39" i="2"/>
  <c r="L39" i="2"/>
  <c r="M46" i="2"/>
  <c r="M48" i="2"/>
  <c r="L48" i="2"/>
  <c r="J48" i="2"/>
  <c r="H48" i="2"/>
  <c r="M17" i="2"/>
  <c r="F16" i="2"/>
  <c r="M365" i="2"/>
  <c r="L365" i="2"/>
  <c r="J365" i="2"/>
  <c r="H365" i="2"/>
  <c r="M364" i="2"/>
  <c r="L364" i="2"/>
  <c r="J364" i="2"/>
  <c r="H364" i="2"/>
  <c r="F128" i="2"/>
  <c r="L128" i="2" s="1"/>
  <c r="F77" i="2"/>
  <c r="J77" i="2" s="1"/>
  <c r="F76" i="2"/>
  <c r="L76" i="2" s="1"/>
  <c r="F62" i="2"/>
  <c r="L62" i="2" s="1"/>
  <c r="F45" i="2"/>
  <c r="M45" i="2"/>
  <c r="M44" i="2"/>
  <c r="F43" i="2"/>
  <c r="L43" i="2" s="1"/>
  <c r="M42" i="2"/>
  <c r="J42" i="2"/>
  <c r="N42" i="2" s="1"/>
  <c r="L41" i="2"/>
  <c r="M18" i="2"/>
  <c r="L18" i="2"/>
  <c r="J18" i="2"/>
  <c r="H18" i="2"/>
  <c r="M43" i="2"/>
  <c r="M41" i="2"/>
  <c r="M96" i="2"/>
  <c r="J20" i="2"/>
  <c r="L21" i="2"/>
  <c r="M21" i="2"/>
  <c r="J21" i="2"/>
  <c r="H21" i="2"/>
  <c r="M128" i="2"/>
  <c r="M77" i="2"/>
  <c r="M76" i="2"/>
  <c r="M62" i="2"/>
  <c r="M20" i="2"/>
  <c r="L20" i="2"/>
  <c r="H20" i="2"/>
  <c r="F349" i="2"/>
  <c r="H349" i="2" s="1"/>
  <c r="F335" i="2"/>
  <c r="H335" i="2" s="1"/>
  <c r="F316" i="2"/>
  <c r="H316" i="2" s="1"/>
  <c r="F303" i="2"/>
  <c r="H303" i="2" s="1"/>
  <c r="F275" i="2"/>
  <c r="H275" i="2" s="1"/>
  <c r="F247" i="2"/>
  <c r="F243" i="2"/>
  <c r="H243" i="2" s="1"/>
  <c r="H244" i="2" s="1"/>
  <c r="F229" i="2"/>
  <c r="F206" i="2"/>
  <c r="F191" i="2"/>
  <c r="F123" i="2"/>
  <c r="H123" i="2" s="1"/>
  <c r="F105" i="2"/>
  <c r="H105" i="2" s="1"/>
  <c r="F91" i="2"/>
  <c r="H91" i="2" s="1"/>
  <c r="H71" i="2"/>
  <c r="M71" i="2"/>
  <c r="F56" i="2"/>
  <c r="M173" i="2"/>
  <c r="L173" i="2"/>
  <c r="J173" i="2"/>
  <c r="H173" i="2"/>
  <c r="M349" i="2"/>
  <c r="M335" i="2"/>
  <c r="M316" i="2"/>
  <c r="M303" i="2"/>
  <c r="M289" i="2"/>
  <c r="L289" i="2"/>
  <c r="M275" i="2"/>
  <c r="M191" i="2"/>
  <c r="M123" i="2"/>
  <c r="M105" i="2"/>
  <c r="M91" i="2"/>
  <c r="M56" i="2"/>
  <c r="M33" i="2"/>
  <c r="J366" i="2" l="1"/>
  <c r="H366" i="2"/>
  <c r="L206" i="2"/>
  <c r="H206" i="2"/>
  <c r="L191" i="2"/>
  <c r="H191" i="2"/>
  <c r="J229" i="2"/>
  <c r="H229" i="2"/>
  <c r="L261" i="2"/>
  <c r="H261" i="2"/>
  <c r="L247" i="2"/>
  <c r="H247" i="2"/>
  <c r="L171" i="2"/>
  <c r="H171" i="2"/>
  <c r="J56" i="2"/>
  <c r="H56" i="2"/>
  <c r="N127" i="2"/>
  <c r="N95" i="2"/>
  <c r="N75" i="2"/>
  <c r="L148" i="2"/>
  <c r="L45" i="2"/>
  <c r="H45" i="2"/>
  <c r="L335" i="2"/>
  <c r="J335" i="2"/>
  <c r="L303" i="2"/>
  <c r="J303" i="2"/>
  <c r="L316" i="2"/>
  <c r="J316" i="2"/>
  <c r="L275" i="2"/>
  <c r="J275" i="2"/>
  <c r="L349" i="2"/>
  <c r="J349" i="2"/>
  <c r="N61" i="2"/>
  <c r="L105" i="2"/>
  <c r="L71" i="2"/>
  <c r="N35" i="2"/>
  <c r="N156" i="2"/>
  <c r="L366" i="2"/>
  <c r="L367" i="2"/>
  <c r="J243" i="2"/>
  <c r="J244" i="2" s="1"/>
  <c r="L243" i="2"/>
  <c r="L244" i="2" s="1"/>
  <c r="H30" i="2"/>
  <c r="J30" i="2"/>
  <c r="N387" i="2"/>
  <c r="N391" i="2"/>
  <c r="N390" i="2"/>
  <c r="N383" i="2"/>
  <c r="N389" i="2"/>
  <c r="N392" i="2"/>
  <c r="N395" i="2"/>
  <c r="N388" i="2"/>
  <c r="N230" i="2"/>
  <c r="N276" i="2"/>
  <c r="N317" i="2"/>
  <c r="N150" i="2"/>
  <c r="N72" i="2"/>
  <c r="N34" i="2"/>
  <c r="N192" i="2"/>
  <c r="N262" i="2"/>
  <c r="N350" i="2"/>
  <c r="N336" i="2"/>
  <c r="N304" i="2"/>
  <c r="N290" i="2"/>
  <c r="N248" i="2"/>
  <c r="N207" i="2"/>
  <c r="N22" i="2"/>
  <c r="N58" i="2"/>
  <c r="N37" i="2"/>
  <c r="N331" i="2"/>
  <c r="N357" i="2"/>
  <c r="N344" i="2"/>
  <c r="N330" i="2"/>
  <c r="N345" i="2"/>
  <c r="N270" i="2"/>
  <c r="N299" i="2"/>
  <c r="N100" i="2"/>
  <c r="N117" i="2"/>
  <c r="N271" i="2"/>
  <c r="N257" i="2"/>
  <c r="H311" i="2"/>
  <c r="N311" i="2" s="1"/>
  <c r="H312" i="2"/>
  <c r="J312" i="2"/>
  <c r="N298" i="2"/>
  <c r="N216" i="2"/>
  <c r="N256" i="2"/>
  <c r="N238" i="2"/>
  <c r="N130" i="2"/>
  <c r="N239" i="2"/>
  <c r="N116" i="2"/>
  <c r="N131" i="2"/>
  <c r="N101" i="2"/>
  <c r="H66" i="2"/>
  <c r="J66" i="2"/>
  <c r="N67" i="2"/>
  <c r="N11" i="2"/>
  <c r="N10" i="2"/>
  <c r="N251" i="2"/>
  <c r="N292" i="2"/>
  <c r="N319" i="2"/>
  <c r="N194" i="2"/>
  <c r="N265" i="2"/>
  <c r="N233" i="2"/>
  <c r="N338" i="2"/>
  <c r="N339" i="2"/>
  <c r="N320" i="2"/>
  <c r="N307" i="2"/>
  <c r="N306" i="2"/>
  <c r="N362" i="2"/>
  <c r="H293" i="2"/>
  <c r="J293" i="2"/>
  <c r="N361" i="2"/>
  <c r="H354" i="2"/>
  <c r="J354" i="2"/>
  <c r="H353" i="2"/>
  <c r="H356" i="2"/>
  <c r="J353" i="2"/>
  <c r="J356" i="2"/>
  <c r="L341" i="2"/>
  <c r="J341" i="2"/>
  <c r="H340" i="2"/>
  <c r="H343" i="2"/>
  <c r="J340" i="2"/>
  <c r="J343" i="2"/>
  <c r="H325" i="2"/>
  <c r="N325" i="2" s="1"/>
  <c r="L322" i="2"/>
  <c r="H323" i="2"/>
  <c r="J323" i="2"/>
  <c r="H322" i="2"/>
  <c r="H324" i="2"/>
  <c r="J324" i="2"/>
  <c r="H321" i="2"/>
  <c r="J321" i="2"/>
  <c r="L308" i="2"/>
  <c r="H327" i="2"/>
  <c r="J327" i="2"/>
  <c r="H326" i="2"/>
  <c r="H329" i="2"/>
  <c r="J326" i="2"/>
  <c r="J329" i="2"/>
  <c r="H309" i="2"/>
  <c r="J309" i="2"/>
  <c r="J308" i="2"/>
  <c r="H283" i="2"/>
  <c r="J283" i="2"/>
  <c r="H297" i="2"/>
  <c r="J297" i="2"/>
  <c r="H282" i="2"/>
  <c r="J282" i="2"/>
  <c r="H294" i="2"/>
  <c r="H295" i="2"/>
  <c r="J294" i="2"/>
  <c r="J295" i="2"/>
  <c r="H285" i="2"/>
  <c r="J285" i="2"/>
  <c r="J269" i="2"/>
  <c r="L269" i="2"/>
  <c r="H267" i="2"/>
  <c r="J267" i="2"/>
  <c r="H253" i="2"/>
  <c r="J253" i="2"/>
  <c r="H235" i="2"/>
  <c r="J235" i="2"/>
  <c r="N255" i="2"/>
  <c r="H279" i="2"/>
  <c r="J279" i="2"/>
  <c r="H280" i="2"/>
  <c r="J280" i="2"/>
  <c r="H278" i="2"/>
  <c r="J278" i="2"/>
  <c r="N264" i="2"/>
  <c r="J247" i="2"/>
  <c r="L229" i="2"/>
  <c r="J206" i="2"/>
  <c r="J261" i="2"/>
  <c r="N250" i="2"/>
  <c r="H266" i="2"/>
  <c r="J266" i="2"/>
  <c r="H252" i="2"/>
  <c r="J252" i="2"/>
  <c r="N232" i="2"/>
  <c r="N237" i="2"/>
  <c r="H234" i="2"/>
  <c r="J234" i="2"/>
  <c r="N25" i="2"/>
  <c r="N167" i="2"/>
  <c r="N82" i="2"/>
  <c r="N87" i="2"/>
  <c r="N86" i="2"/>
  <c r="N85" i="2"/>
  <c r="N84" i="2"/>
  <c r="N224" i="2"/>
  <c r="N225" i="2"/>
  <c r="N221" i="2"/>
  <c r="N223" i="2"/>
  <c r="H220" i="2"/>
  <c r="J220" i="2"/>
  <c r="H222" i="2"/>
  <c r="J222" i="2"/>
  <c r="N210" i="2"/>
  <c r="N209" i="2"/>
  <c r="N215" i="2"/>
  <c r="N218" i="2"/>
  <c r="N214" i="2"/>
  <c r="H211" i="2"/>
  <c r="J211" i="2"/>
  <c r="H212" i="2"/>
  <c r="J212" i="2"/>
  <c r="N202" i="2"/>
  <c r="N201" i="2"/>
  <c r="N198" i="2"/>
  <c r="H199" i="2"/>
  <c r="J199" i="2"/>
  <c r="H196" i="2"/>
  <c r="J196" i="2"/>
  <c r="H195" i="2"/>
  <c r="J195" i="2"/>
  <c r="L50" i="2"/>
  <c r="L53" i="2" s="1"/>
  <c r="H50" i="2"/>
  <c r="N184" i="2"/>
  <c r="H165" i="2"/>
  <c r="J165" i="2"/>
  <c r="N183" i="2"/>
  <c r="N126" i="2"/>
  <c r="N179" i="2"/>
  <c r="L180" i="2"/>
  <c r="J180" i="2"/>
  <c r="H181" i="2"/>
  <c r="J181" i="2"/>
  <c r="J148" i="2"/>
  <c r="N172" i="2"/>
  <c r="N151" i="2"/>
  <c r="L175" i="2"/>
  <c r="F176" i="2"/>
  <c r="J175" i="2"/>
  <c r="N174" i="2"/>
  <c r="J171" i="2"/>
  <c r="N147" i="2"/>
  <c r="H155" i="2"/>
  <c r="N155" i="2" s="1"/>
  <c r="N164" i="2"/>
  <c r="N163" i="2"/>
  <c r="N153" i="2"/>
  <c r="J158" i="2"/>
  <c r="J160" i="2"/>
  <c r="J154" i="2"/>
  <c r="N154" i="2" s="1"/>
  <c r="H158" i="2"/>
  <c r="H160" i="2"/>
  <c r="H159" i="2"/>
  <c r="H161" i="2"/>
  <c r="J159" i="2"/>
  <c r="J161" i="2"/>
  <c r="N29" i="2"/>
  <c r="L114" i="2"/>
  <c r="J114" i="2"/>
  <c r="H57" i="2"/>
  <c r="N57" i="2" s="1"/>
  <c r="L36" i="2"/>
  <c r="H97" i="2"/>
  <c r="J97" i="2"/>
  <c r="H63" i="2"/>
  <c r="J63" i="2"/>
  <c r="N79" i="2"/>
  <c r="H113" i="2"/>
  <c r="J113" i="2"/>
  <c r="J110" i="2"/>
  <c r="L110" i="2"/>
  <c r="J108" i="2"/>
  <c r="H108" i="2"/>
  <c r="H109" i="2"/>
  <c r="J109" i="2"/>
  <c r="N60" i="2"/>
  <c r="N94" i="2"/>
  <c r="H74" i="2"/>
  <c r="J74" i="2"/>
  <c r="N99" i="2"/>
  <c r="H80" i="2"/>
  <c r="L80" i="2"/>
  <c r="H65" i="2"/>
  <c r="J65" i="2"/>
  <c r="N49" i="2"/>
  <c r="N48" i="2"/>
  <c r="H39" i="2"/>
  <c r="J39" i="2"/>
  <c r="H46" i="2"/>
  <c r="J46" i="2"/>
  <c r="H17" i="2"/>
  <c r="J17" i="2"/>
  <c r="N365" i="2"/>
  <c r="N364" i="2"/>
  <c r="H77" i="2"/>
  <c r="L77" i="2"/>
  <c r="J43" i="2"/>
  <c r="J45" i="2"/>
  <c r="H44" i="2"/>
  <c r="J44" i="2"/>
  <c r="H43" i="2"/>
  <c r="N18" i="2"/>
  <c r="J123" i="2"/>
  <c r="L123" i="2"/>
  <c r="H41" i="2"/>
  <c r="J41" i="2"/>
  <c r="H76" i="2"/>
  <c r="H96" i="2"/>
  <c r="L96" i="2"/>
  <c r="N21" i="2"/>
  <c r="N20" i="2"/>
  <c r="H128" i="2"/>
  <c r="J128" i="2"/>
  <c r="H62" i="2"/>
  <c r="J76" i="2"/>
  <c r="J62" i="2"/>
  <c r="J105" i="2"/>
  <c r="N173" i="2"/>
  <c r="J71" i="2"/>
  <c r="N289" i="2"/>
  <c r="J191" i="2"/>
  <c r="J91" i="2"/>
  <c r="L91" i="2"/>
  <c r="L56" i="2"/>
  <c r="L33" i="2"/>
  <c r="H332" i="2" l="1"/>
  <c r="H313" i="2"/>
  <c r="J332" i="2"/>
  <c r="J300" i="2"/>
  <c r="J313" i="2"/>
  <c r="H300" i="2"/>
  <c r="H346" i="2"/>
  <c r="J258" i="2"/>
  <c r="H226" i="2"/>
  <c r="J346" i="2"/>
  <c r="N366" i="2"/>
  <c r="H258" i="2"/>
  <c r="H272" i="2"/>
  <c r="J358" i="2"/>
  <c r="H240" i="2"/>
  <c r="J203" i="2"/>
  <c r="J272" i="2"/>
  <c r="J286" i="2"/>
  <c r="J240" i="2"/>
  <c r="J226" i="2"/>
  <c r="H203" i="2"/>
  <c r="H88" i="2"/>
  <c r="J88" i="2"/>
  <c r="H120" i="2"/>
  <c r="J120" i="2"/>
  <c r="H102" i="2"/>
  <c r="J102" i="2"/>
  <c r="H358" i="2"/>
  <c r="H286" i="2"/>
  <c r="N30" i="2"/>
  <c r="N243" i="2"/>
  <c r="N244" i="2"/>
  <c r="J132" i="2"/>
  <c r="H132" i="2"/>
  <c r="J68" i="2"/>
  <c r="H68" i="2"/>
  <c r="N312" i="2"/>
  <c r="N66" i="2"/>
  <c r="N323" i="2"/>
  <c r="N293" i="2"/>
  <c r="N356" i="2"/>
  <c r="N353" i="2"/>
  <c r="N354" i="2"/>
  <c r="N322" i="2"/>
  <c r="N321" i="2"/>
  <c r="N341" i="2"/>
  <c r="N343" i="2"/>
  <c r="N340" i="2"/>
  <c r="N308" i="2"/>
  <c r="N324" i="2"/>
  <c r="N327" i="2"/>
  <c r="N326" i="2"/>
  <c r="N329" i="2"/>
  <c r="N269" i="2"/>
  <c r="N283" i="2"/>
  <c r="N309" i="2"/>
  <c r="N297" i="2"/>
  <c r="N282" i="2"/>
  <c r="N294" i="2"/>
  <c r="N295" i="2"/>
  <c r="N285" i="2"/>
  <c r="N267" i="2"/>
  <c r="N253" i="2"/>
  <c r="N235" i="2"/>
  <c r="N247" i="2"/>
  <c r="N229" i="2"/>
  <c r="N280" i="2"/>
  <c r="N279" i="2"/>
  <c r="N278" i="2"/>
  <c r="N261" i="2"/>
  <c r="N206" i="2"/>
  <c r="N266" i="2"/>
  <c r="N252" i="2"/>
  <c r="N234" i="2"/>
  <c r="N220" i="2"/>
  <c r="N222" i="2"/>
  <c r="N212" i="2"/>
  <c r="N211" i="2"/>
  <c r="N199" i="2"/>
  <c r="N196" i="2"/>
  <c r="N195" i="2"/>
  <c r="N50" i="2"/>
  <c r="N165" i="2"/>
  <c r="N180" i="2"/>
  <c r="N148" i="2"/>
  <c r="N181" i="2"/>
  <c r="N175" i="2"/>
  <c r="L176" i="2"/>
  <c r="J176" i="2"/>
  <c r="J188" i="2" s="1"/>
  <c r="H176" i="2"/>
  <c r="N158" i="2"/>
  <c r="N171" i="2"/>
  <c r="N160" i="2"/>
  <c r="N114" i="2"/>
  <c r="N159" i="2"/>
  <c r="L149" i="2"/>
  <c r="J149" i="2"/>
  <c r="J168" i="2" s="1"/>
  <c r="H149" i="2"/>
  <c r="H168" i="2" s="1"/>
  <c r="N161" i="2"/>
  <c r="J36" i="2"/>
  <c r="J53" i="2" s="1"/>
  <c r="H36" i="2"/>
  <c r="H53" i="2" s="1"/>
  <c r="N97" i="2"/>
  <c r="N108" i="2"/>
  <c r="N63" i="2"/>
  <c r="N110" i="2"/>
  <c r="N113" i="2"/>
  <c r="N109" i="2"/>
  <c r="N74" i="2"/>
  <c r="N80" i="2"/>
  <c r="N65" i="2"/>
  <c r="N39" i="2"/>
  <c r="N46" i="2"/>
  <c r="N17" i="2"/>
  <c r="N77" i="2"/>
  <c r="N43" i="2"/>
  <c r="N45" i="2"/>
  <c r="N44" i="2"/>
  <c r="N303" i="2"/>
  <c r="N123" i="2"/>
  <c r="N41" i="2"/>
  <c r="N71" i="2"/>
  <c r="N105" i="2"/>
  <c r="N76" i="2"/>
  <c r="N349" i="2"/>
  <c r="N335" i="2"/>
  <c r="N96" i="2"/>
  <c r="N316" i="2"/>
  <c r="N128" i="2"/>
  <c r="N62" i="2"/>
  <c r="N275" i="2"/>
  <c r="N191" i="2"/>
  <c r="N91" i="2"/>
  <c r="N56" i="2"/>
  <c r="N33" i="2"/>
  <c r="M386" i="2"/>
  <c r="L386" i="2"/>
  <c r="H386" i="2"/>
  <c r="M385" i="2"/>
  <c r="L385" i="2"/>
  <c r="H385" i="2"/>
  <c r="M384" i="2"/>
  <c r="L384" i="2"/>
  <c r="H384" i="2"/>
  <c r="M382" i="2"/>
  <c r="L382" i="2"/>
  <c r="H382" i="2"/>
  <c r="M373" i="2"/>
  <c r="L373" i="2"/>
  <c r="J373" i="2"/>
  <c r="H373" i="2"/>
  <c r="M372" i="2"/>
  <c r="L372" i="2"/>
  <c r="J372" i="2"/>
  <c r="H372" i="2"/>
  <c r="M371" i="2"/>
  <c r="L371" i="2"/>
  <c r="J371" i="2"/>
  <c r="H371" i="2"/>
  <c r="C10" i="4"/>
  <c r="C9" i="4"/>
  <c r="C8" i="4"/>
  <c r="C7" i="4"/>
  <c r="C6" i="4"/>
  <c r="H188" i="2" l="1"/>
  <c r="N188" i="2" s="1"/>
  <c r="N358" i="2"/>
  <c r="N258" i="2"/>
  <c r="N286" i="2"/>
  <c r="N300" i="2"/>
  <c r="N346" i="2"/>
  <c r="N313" i="2"/>
  <c r="N332" i="2"/>
  <c r="N272" i="2"/>
  <c r="N203" i="2"/>
  <c r="N240" i="2"/>
  <c r="N102" i="2"/>
  <c r="N132" i="2"/>
  <c r="N68" i="2"/>
  <c r="N226" i="2"/>
  <c r="N168" i="2"/>
  <c r="N120" i="2"/>
  <c r="N88" i="2"/>
  <c r="N53" i="2"/>
  <c r="N176" i="2"/>
  <c r="N149" i="2"/>
  <c r="N36" i="2"/>
  <c r="N385" i="2"/>
  <c r="N373" i="2"/>
  <c r="N371" i="2"/>
  <c r="N382" i="2"/>
  <c r="N372" i="2"/>
  <c r="N384" i="2"/>
  <c r="N386" i="2"/>
  <c r="M446" i="2"/>
  <c r="L446" i="2"/>
  <c r="J446" i="2"/>
  <c r="H446" i="2"/>
  <c r="M445" i="2"/>
  <c r="L445" i="2"/>
  <c r="J445" i="2"/>
  <c r="H445" i="2"/>
  <c r="M444" i="2"/>
  <c r="L444" i="2"/>
  <c r="J444" i="2"/>
  <c r="H444" i="2"/>
  <c r="H9" i="2"/>
  <c r="H8" i="2"/>
  <c r="H447" i="2" l="1"/>
  <c r="J447" i="2"/>
  <c r="J10" i="4"/>
  <c r="H12" i="2"/>
  <c r="H6" i="4" s="1"/>
  <c r="N446" i="2"/>
  <c r="N444" i="2"/>
  <c r="N445" i="2"/>
  <c r="H10" i="4" l="1"/>
  <c r="N447" i="2"/>
  <c r="L10" i="4"/>
  <c r="M370" i="2"/>
  <c r="L370" i="2"/>
  <c r="J370" i="2"/>
  <c r="J396" i="2" s="1"/>
  <c r="H370" i="2"/>
  <c r="H396" i="2" s="1"/>
  <c r="M16" i="2"/>
  <c r="L16" i="2"/>
  <c r="J16" i="2"/>
  <c r="J26" i="2" s="1"/>
  <c r="J367" i="2" s="1"/>
  <c r="H16" i="2"/>
  <c r="M9" i="2"/>
  <c r="L9" i="2"/>
  <c r="J9" i="2"/>
  <c r="J7" i="4" l="1"/>
  <c r="N10" i="4"/>
  <c r="H26" i="2"/>
  <c r="H367" i="2" s="1"/>
  <c r="H8" i="4"/>
  <c r="J8" i="4"/>
  <c r="L396" i="2"/>
  <c r="L8" i="4" s="1"/>
  <c r="L441" i="2"/>
  <c r="N370" i="2"/>
  <c r="N16" i="2"/>
  <c r="N9" i="2"/>
  <c r="M8" i="2"/>
  <c r="L8" i="2"/>
  <c r="L12" i="2" s="1"/>
  <c r="L6" i="4" s="1"/>
  <c r="J8" i="2"/>
  <c r="J12" i="2" s="1"/>
  <c r="J6" i="4" s="1"/>
  <c r="L9" i="4" l="1"/>
  <c r="N441" i="2"/>
  <c r="N26" i="2"/>
  <c r="H7" i="4"/>
  <c r="N12" i="2"/>
  <c r="N8" i="4"/>
  <c r="L23" i="4"/>
  <c r="N9" i="4"/>
  <c r="N396" i="2"/>
  <c r="N8" i="2"/>
  <c r="N367" i="2" l="1"/>
  <c r="N7" i="4"/>
  <c r="N6" i="4"/>
  <c r="J23" i="4"/>
  <c r="E6" i="3" s="1"/>
  <c r="E8" i="3" s="1"/>
  <c r="E13" i="3" l="1"/>
  <c r="E12" i="3"/>
  <c r="E14" i="3" s="1"/>
  <c r="E11" i="3"/>
  <c r="H23" i="4"/>
  <c r="E3" i="3" s="1"/>
  <c r="E5" i="3" s="1"/>
  <c r="E10" i="3"/>
  <c r="E19" i="3" l="1"/>
  <c r="E16" i="3"/>
  <c r="E15" i="3"/>
  <c r="N23" i="4"/>
  <c r="E20" i="3" l="1"/>
  <c r="E21" i="3" s="1"/>
  <c r="E22" i="3" l="1"/>
  <c r="E23" i="3" s="1"/>
  <c r="E30" i="3"/>
  <c r="E24" i="3" l="1"/>
  <c r="E25" i="3" s="1"/>
  <c r="E26" i="3" s="1"/>
  <c r="E29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F23" authorId="0" shapeId="0" xr:uid="{69C5FF4A-86C3-4C3A-92DE-F0E9A63170FD}">
      <text>
        <r>
          <rPr>
            <b/>
            <sz val="9"/>
            <color indexed="81"/>
            <rFont val="Tahoma"/>
            <family val="2"/>
          </rPr>
          <t xml:space="preserve">AIN </t>
        </r>
        <r>
          <rPr>
            <b/>
            <sz val="9"/>
            <color indexed="81"/>
            <rFont val="돋움"/>
            <family val="3"/>
            <charset val="129"/>
          </rPr>
          <t>건축팀
이윤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C63" authorId="0" shapeId="0" xr:uid="{A16616D6-64C3-4931-AEB7-A68091986E80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돋움"/>
            <family val="3"/>
            <charset val="129"/>
          </rPr>
          <t>벽면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락커가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붙는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타입으로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걸레받이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두께가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최대한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없는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타입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요청</t>
        </r>
      </text>
    </comment>
    <comment ref="C97" authorId="0" shapeId="0" xr:uid="{214D35C8-D01C-44A1-9ED4-F69E65EFA843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돋움"/>
            <family val="3"/>
            <charset val="129"/>
          </rPr>
          <t>벽면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락커가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붙는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타입으로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걸레받이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두께가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최대한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없는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타입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요청</t>
        </r>
      </text>
    </comment>
    <comment ref="C114" authorId="0" shapeId="0" xr:uid="{D570F178-ADC5-413D-8710-899D14880C29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돋움"/>
            <family val="3"/>
            <charset val="129"/>
          </rPr>
          <t>벽면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락커가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붙는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타입으로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걸레받이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두께가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최대한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없는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타입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요청</t>
        </r>
      </text>
    </comment>
    <comment ref="C235" authorId="0" shapeId="0" xr:uid="{187E2F72-B66E-49E6-B1CF-274CDDD0D552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돋움"/>
            <family val="3"/>
            <charset val="129"/>
          </rPr>
          <t>벽면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락커가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붙는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타입으로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걸레받이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두께가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최대한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없는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타입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요청</t>
        </r>
      </text>
    </comment>
    <comment ref="C253" authorId="0" shapeId="0" xr:uid="{9EE107DA-C683-437F-8BD4-CF403239BBC1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돋움"/>
            <family val="3"/>
            <charset val="129"/>
          </rPr>
          <t>벽면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락커가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붙는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타입으로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걸레받이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두께가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최대한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없는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타입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요청</t>
        </r>
      </text>
    </comment>
    <comment ref="C267" authorId="0" shapeId="0" xr:uid="{F8FD7DDC-7195-436A-8EBE-90B60F4767A1}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돋움"/>
            <family val="3"/>
            <charset val="129"/>
          </rPr>
          <t>벽면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락커가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붙는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타입으로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걸레받이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두께가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최대한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없는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타입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요청</t>
        </r>
      </text>
    </comment>
  </commentList>
</comments>
</file>

<file path=xl/sharedStrings.xml><?xml version="1.0" encoding="utf-8"?>
<sst xmlns="http://schemas.openxmlformats.org/spreadsheetml/2006/main" count="1419" uniqueCount="364">
  <si>
    <t>공종</t>
  </si>
  <si>
    <t>코드</t>
  </si>
  <si>
    <t>품          명</t>
  </si>
  <si>
    <t>규       격</t>
  </si>
  <si>
    <t>단위</t>
  </si>
  <si>
    <t>비고</t>
  </si>
  <si>
    <t>수량</t>
  </si>
  <si>
    <t>재  료  비</t>
  </si>
  <si>
    <t>노  무  비</t>
  </si>
  <si>
    <t>경    비</t>
  </si>
  <si>
    <t>합    계</t>
  </si>
  <si>
    <t>단가</t>
  </si>
  <si>
    <t>금액</t>
  </si>
  <si>
    <t>010111</t>
  </si>
  <si>
    <t>Z1230001079</t>
  </si>
  <si>
    <t>Z1230001115</t>
  </si>
  <si>
    <t>Z1230001117</t>
  </si>
  <si>
    <t>Z1230001116</t>
  </si>
  <si>
    <t>먹메김</t>
    <phoneticPr fontId="4" type="noConversion"/>
  </si>
  <si>
    <t>Z1230001136</t>
  </si>
  <si>
    <t>폐기물처리비</t>
    <phoneticPr fontId="4" type="noConversion"/>
  </si>
  <si>
    <t>[ 소           계 ]</t>
    <phoneticPr fontId="6" type="noConversion"/>
  </si>
  <si>
    <t>EA</t>
    <phoneticPr fontId="4" type="noConversion"/>
  </si>
  <si>
    <t>BM내역서</t>
    <phoneticPr fontId="4" type="noConversion"/>
  </si>
  <si>
    <t>㎡</t>
    <phoneticPr fontId="4" type="noConversion"/>
  </si>
  <si>
    <t>친환경 도장 마감</t>
    <phoneticPr fontId="4" type="noConversion"/>
  </si>
  <si>
    <t>M</t>
    <phoneticPr fontId="4" type="noConversion"/>
  </si>
  <si>
    <t>[공사명] 영상센터 확장 및 공단검진센터 신설공사</t>
    <phoneticPr fontId="6" type="noConversion"/>
  </si>
  <si>
    <t>[3F 영상센터 확장 및 공단검진센터 신설공사]</t>
    <phoneticPr fontId="6" type="noConversion"/>
  </si>
  <si>
    <t>소변기</t>
    <phoneticPr fontId="4" type="noConversion"/>
  </si>
  <si>
    <t xml:space="preserve">배수관 </t>
    <phoneticPr fontId="4" type="noConversion"/>
  </si>
  <si>
    <t>건식 타공</t>
    <phoneticPr fontId="4" type="noConversion"/>
  </si>
  <si>
    <t>(I + J + K)</t>
    <phoneticPr fontId="4" type="noConversion"/>
  </si>
  <si>
    <t>L</t>
    <phoneticPr fontId="4" type="noConversion"/>
  </si>
  <si>
    <t>총공사비</t>
    <phoneticPr fontId="4" type="noConversion"/>
  </si>
  <si>
    <t>K</t>
    <phoneticPr fontId="4" type="noConversion"/>
  </si>
  <si>
    <t>단수정리</t>
    <phoneticPr fontId="4" type="noConversion"/>
  </si>
  <si>
    <t>J</t>
    <phoneticPr fontId="4" type="noConversion"/>
  </si>
  <si>
    <t>(G + H)</t>
    <phoneticPr fontId="4" type="noConversion"/>
  </si>
  <si>
    <t>I</t>
    <phoneticPr fontId="4" type="noConversion"/>
  </si>
  <si>
    <t>도급액</t>
    <phoneticPr fontId="4" type="noConversion"/>
  </si>
  <si>
    <t>G X 10%</t>
    <phoneticPr fontId="4" type="noConversion"/>
  </si>
  <si>
    <t>H</t>
    <phoneticPr fontId="4" type="noConversion"/>
  </si>
  <si>
    <t>부가가치세</t>
    <phoneticPr fontId="4" type="noConversion"/>
  </si>
  <si>
    <t>(D + E + F)</t>
    <phoneticPr fontId="4" type="noConversion"/>
  </si>
  <si>
    <t>G</t>
    <phoneticPr fontId="4" type="noConversion"/>
  </si>
  <si>
    <t>총원가</t>
    <phoneticPr fontId="4" type="noConversion"/>
  </si>
  <si>
    <t>F</t>
    <phoneticPr fontId="4" type="noConversion"/>
  </si>
  <si>
    <t>이윤</t>
    <phoneticPr fontId="4" type="noConversion"/>
  </si>
  <si>
    <t>D X 5%</t>
    <phoneticPr fontId="4" type="noConversion"/>
  </si>
  <si>
    <t>E</t>
    <phoneticPr fontId="4" type="noConversion"/>
  </si>
  <si>
    <t>일반관리비</t>
    <phoneticPr fontId="4" type="noConversion"/>
  </si>
  <si>
    <t>(A + B + C)</t>
    <phoneticPr fontId="4" type="noConversion"/>
  </si>
  <si>
    <t>D</t>
    <phoneticPr fontId="4" type="noConversion"/>
  </si>
  <si>
    <t>순공사원가</t>
    <phoneticPr fontId="4" type="noConversion"/>
  </si>
  <si>
    <t>(5 : 15)</t>
    <phoneticPr fontId="4" type="noConversion"/>
  </si>
  <si>
    <t>C</t>
    <phoneticPr fontId="4" type="noConversion"/>
  </si>
  <si>
    <t>소  계</t>
    <phoneticPr fontId="4" type="noConversion"/>
  </si>
  <si>
    <t>(A + B) X 0.046 이내</t>
    <phoneticPr fontId="4" type="noConversion"/>
  </si>
  <si>
    <t>(15)</t>
    <phoneticPr fontId="4" type="noConversion"/>
  </si>
  <si>
    <t>기타경비</t>
    <phoneticPr fontId="4" type="noConversion"/>
  </si>
  <si>
    <t>(14)</t>
    <phoneticPr fontId="4" type="noConversion"/>
  </si>
  <si>
    <t>건설기계대여 지급보증액</t>
  </si>
  <si>
    <t>(13)</t>
    <phoneticPr fontId="4" type="noConversion"/>
  </si>
  <si>
    <t>퇴직공제부금비</t>
  </si>
  <si>
    <t>(A + B) *  0.3%</t>
    <phoneticPr fontId="4" type="noConversion"/>
  </si>
  <si>
    <t>(12)</t>
    <phoneticPr fontId="4" type="noConversion"/>
  </si>
  <si>
    <t>환경보전비</t>
  </si>
  <si>
    <t>(11)</t>
    <phoneticPr fontId="4" type="noConversion"/>
  </si>
  <si>
    <t>산업안전보건관리비</t>
  </si>
  <si>
    <t>(8) * 13.14%</t>
    <phoneticPr fontId="4" type="noConversion"/>
  </si>
  <si>
    <t>(10)</t>
    <phoneticPr fontId="4" type="noConversion"/>
  </si>
  <si>
    <t>노인장기요양보험료</t>
  </si>
  <si>
    <t>B * 4.75%</t>
    <phoneticPr fontId="4" type="noConversion"/>
  </si>
  <si>
    <t>(9)</t>
    <phoneticPr fontId="4" type="noConversion"/>
  </si>
  <si>
    <t>연금보험료</t>
  </si>
  <si>
    <t>B * 3.595%</t>
    <phoneticPr fontId="4" type="noConversion"/>
  </si>
  <si>
    <t>(8)</t>
    <phoneticPr fontId="4" type="noConversion"/>
  </si>
  <si>
    <t>건강보험료</t>
  </si>
  <si>
    <t>B * 1.01%</t>
    <phoneticPr fontId="4" type="noConversion"/>
  </si>
  <si>
    <t>(7)</t>
    <phoneticPr fontId="4" type="noConversion"/>
  </si>
  <si>
    <t>고용보험료</t>
  </si>
  <si>
    <t>B * 3.56%</t>
    <phoneticPr fontId="4" type="noConversion"/>
  </si>
  <si>
    <t>(6)</t>
    <phoneticPr fontId="4" type="noConversion"/>
  </si>
  <si>
    <t>산재보험료</t>
  </si>
  <si>
    <t>(5)</t>
    <phoneticPr fontId="4" type="noConversion"/>
  </si>
  <si>
    <t>산출경비</t>
  </si>
  <si>
    <t>경    비</t>
    <phoneticPr fontId="4" type="noConversion"/>
  </si>
  <si>
    <t>(3 + 4)</t>
    <phoneticPr fontId="4" type="noConversion"/>
  </si>
  <si>
    <t>B</t>
    <phoneticPr fontId="4" type="noConversion"/>
  </si>
  <si>
    <t>(4)</t>
    <phoneticPr fontId="4" type="noConversion"/>
  </si>
  <si>
    <t>간접노무비</t>
    <phoneticPr fontId="4" type="noConversion"/>
  </si>
  <si>
    <t>(3)</t>
    <phoneticPr fontId="4" type="noConversion"/>
  </si>
  <si>
    <t>직접노무비</t>
    <phoneticPr fontId="4" type="noConversion"/>
  </si>
  <si>
    <t>노 무 비</t>
    <phoneticPr fontId="4" type="noConversion"/>
  </si>
  <si>
    <t>(1 + 2)</t>
    <phoneticPr fontId="4" type="noConversion"/>
  </si>
  <si>
    <t>A</t>
    <phoneticPr fontId="4" type="noConversion"/>
  </si>
  <si>
    <t>(2)</t>
  </si>
  <si>
    <t>간접재료비</t>
    <phoneticPr fontId="4" type="noConversion"/>
  </si>
  <si>
    <t>(1)</t>
    <phoneticPr fontId="4" type="noConversion"/>
  </si>
  <si>
    <t>직접재료비</t>
    <phoneticPr fontId="4" type="noConversion"/>
  </si>
  <si>
    <t>재 료 비</t>
    <phoneticPr fontId="4" type="noConversion"/>
  </si>
  <si>
    <t>순  공  사  원  가</t>
    <phoneticPr fontId="4" type="noConversion"/>
  </si>
  <si>
    <t>산 출 근 거</t>
    <phoneticPr fontId="4" type="noConversion"/>
  </si>
  <si>
    <t>요  율</t>
    <phoneticPr fontId="4" type="noConversion"/>
  </si>
  <si>
    <t>금    액</t>
    <phoneticPr fontId="4" type="noConversion"/>
  </si>
  <si>
    <t>구  분</t>
    <phoneticPr fontId="4" type="noConversion"/>
  </si>
  <si>
    <t>비    목</t>
    <phoneticPr fontId="4" type="noConversion"/>
  </si>
  <si>
    <t>원 가 계 산 서</t>
    <phoneticPr fontId="4" type="noConversion"/>
  </si>
  <si>
    <t>냉/온수 급수관</t>
    <phoneticPr fontId="4" type="noConversion"/>
  </si>
  <si>
    <t>[직접공사비]</t>
    <phoneticPr fontId="4" type="noConversion"/>
  </si>
  <si>
    <t>[ 합 계 ]</t>
    <phoneticPr fontId="4" type="noConversion"/>
  </si>
  <si>
    <t>M-BAR, 인서트 유</t>
    <phoneticPr fontId="4" type="noConversion"/>
  </si>
  <si>
    <t>석고보드 취부</t>
    <phoneticPr fontId="4" type="noConversion"/>
  </si>
  <si>
    <t>AL 몰딩 설치</t>
    <phoneticPr fontId="4" type="noConversion"/>
  </si>
  <si>
    <t>내부, 2회 1급 '석고보드면 올퍼티</t>
    <phoneticPr fontId="4" type="noConversion"/>
  </si>
  <si>
    <t>채혈대</t>
    <phoneticPr fontId="4" type="noConversion"/>
  </si>
  <si>
    <t>세면대 하부장</t>
    <phoneticPr fontId="4" type="noConversion"/>
  </si>
  <si>
    <t>1종금속제가요전선관</t>
    <phoneticPr fontId="4" type="noConversion"/>
  </si>
  <si>
    <t>식</t>
    <phoneticPr fontId="4" type="noConversion"/>
  </si>
  <si>
    <t>준공청소</t>
    <phoneticPr fontId="4" type="noConversion"/>
  </si>
  <si>
    <t>자재대운반/장비</t>
    <phoneticPr fontId="4" type="noConversion"/>
  </si>
  <si>
    <t>자재소운반/인력</t>
    <phoneticPr fontId="4" type="noConversion"/>
  </si>
  <si>
    <t>G/A STL. 450*450</t>
    <phoneticPr fontId="4" type="noConversion"/>
  </si>
  <si>
    <t>[공통]</t>
    <phoneticPr fontId="4" type="noConversion"/>
  </si>
  <si>
    <t>* 판독실-1</t>
    <phoneticPr fontId="4" type="noConversion"/>
  </si>
  <si>
    <t>방화 석고보드 취부</t>
    <phoneticPr fontId="4" type="noConversion"/>
  </si>
  <si>
    <t>점검구 설치</t>
    <phoneticPr fontId="4" type="noConversion"/>
  </si>
  <si>
    <t>경량벽체철골틀 설치</t>
    <phoneticPr fontId="4" type="noConversion"/>
  </si>
  <si>
    <t>C-STUD (65*45) H=3.5M이하</t>
    <phoneticPr fontId="4" type="noConversion"/>
  </si>
  <si>
    <t>장</t>
    <phoneticPr fontId="4" type="noConversion"/>
  </si>
  <si>
    <t>인</t>
    <phoneticPr fontId="4" type="noConversion"/>
  </si>
  <si>
    <t>MDF 붙임</t>
    <phoneticPr fontId="4" type="noConversion"/>
  </si>
  <si>
    <t>THK9*1PLY</t>
    <phoneticPr fontId="4" type="noConversion"/>
  </si>
  <si>
    <t>필름마감</t>
    <phoneticPr fontId="4" type="noConversion"/>
  </si>
  <si>
    <t>벽체도장</t>
    <phoneticPr fontId="4" type="noConversion"/>
  </si>
  <si>
    <t>ALL PUTTY, 베네치안, 코팅제포함</t>
    <phoneticPr fontId="4" type="noConversion"/>
  </si>
  <si>
    <t>벽체도배</t>
    <phoneticPr fontId="4" type="noConversion"/>
  </si>
  <si>
    <t>지정 방염벽지, 초배포함</t>
    <phoneticPr fontId="4" type="noConversion"/>
  </si>
  <si>
    <t>타일부자재</t>
    <phoneticPr fontId="4" type="noConversion"/>
  </si>
  <si>
    <t>방범셔터 설치</t>
    <phoneticPr fontId="4" type="noConversion"/>
  </si>
  <si>
    <t>기존 자동문 철거</t>
    <phoneticPr fontId="4" type="noConversion"/>
  </si>
  <si>
    <t xml:space="preserve"> * 천정</t>
    <phoneticPr fontId="4" type="noConversion"/>
  </si>
  <si>
    <t xml:space="preserve"> * 벽체</t>
    <phoneticPr fontId="4" type="noConversion"/>
  </si>
  <si>
    <t>[국가검진-대기공간1]</t>
    <phoneticPr fontId="4" type="noConversion"/>
  </si>
  <si>
    <t>[국가검진-대기공간2]</t>
    <phoneticPr fontId="4" type="noConversion"/>
  </si>
  <si>
    <t>[국가검진-채혈/채뇨]</t>
    <phoneticPr fontId="4" type="noConversion"/>
  </si>
  <si>
    <t>[국가검진-T(남,녀)]</t>
    <phoneticPr fontId="4" type="noConversion"/>
  </si>
  <si>
    <t>[국가검진-EKG]</t>
    <phoneticPr fontId="4" type="noConversion"/>
  </si>
  <si>
    <t>[국가검진-TPS]</t>
    <phoneticPr fontId="4" type="noConversion"/>
  </si>
  <si>
    <t>[국가검진-청력]</t>
    <phoneticPr fontId="4" type="noConversion"/>
  </si>
  <si>
    <t>[국가검진-탈의 남,녀]</t>
    <phoneticPr fontId="4" type="noConversion"/>
  </si>
  <si>
    <t>[국가검진-신체계측실]</t>
    <phoneticPr fontId="4" type="noConversion"/>
  </si>
  <si>
    <t>[국가검진-문진실]</t>
    <phoneticPr fontId="4" type="noConversion"/>
  </si>
  <si>
    <t>[국가검진-창고]</t>
    <phoneticPr fontId="4" type="noConversion"/>
  </si>
  <si>
    <t>[국가검진-폐기능1,2]</t>
    <phoneticPr fontId="4" type="noConversion"/>
  </si>
  <si>
    <t>[영상센터-판독실-1]</t>
    <phoneticPr fontId="4" type="noConversion"/>
  </si>
  <si>
    <t>[영상센터-영상탈의 남,녀]</t>
    <phoneticPr fontId="4" type="noConversion"/>
  </si>
  <si>
    <t>[MRI센터-대기공간]</t>
    <phoneticPr fontId="4" type="noConversion"/>
  </si>
  <si>
    <t>[MRI센터-탈의 남,녀]</t>
    <phoneticPr fontId="4" type="noConversion"/>
  </si>
  <si>
    <t>[MRI센터-탈의 남,녀 화장실]</t>
    <phoneticPr fontId="4" type="noConversion"/>
  </si>
  <si>
    <t>[MRI센터-회복 및 준비실]</t>
    <phoneticPr fontId="4" type="noConversion"/>
  </si>
  <si>
    <t>[MRI센터-회의 및 라운지]</t>
    <phoneticPr fontId="4" type="noConversion"/>
  </si>
  <si>
    <t>[MRI센터-탕비실]</t>
    <phoneticPr fontId="4" type="noConversion"/>
  </si>
  <si>
    <t>도배 마감</t>
    <phoneticPr fontId="4" type="noConversion"/>
  </si>
  <si>
    <t>내부 천연대리석마감</t>
    <phoneticPr fontId="4" type="noConversion"/>
  </si>
  <si>
    <t>내부 천연대리석 시공</t>
    <phoneticPr fontId="4" type="noConversion"/>
  </si>
  <si>
    <t xml:space="preserve">9.5T 단면 2p </t>
    <phoneticPr fontId="4" type="noConversion"/>
  </si>
  <si>
    <t>경량천장철골틀 설치</t>
    <phoneticPr fontId="4" type="noConversion"/>
  </si>
  <si>
    <t xml:space="preserve"> * 바닥</t>
    <phoneticPr fontId="4" type="noConversion"/>
  </si>
  <si>
    <t>방화자동문</t>
    <phoneticPr fontId="4" type="noConversion"/>
  </si>
  <si>
    <t>2,600*2,700, 무선터치, 지정칼라도장</t>
    <phoneticPr fontId="4" type="noConversion"/>
  </si>
  <si>
    <t>ST'L ㅁ 30*30 (방청)</t>
    <phoneticPr fontId="4" type="noConversion"/>
  </si>
  <si>
    <t>유리섬유보온재(그라스울)</t>
    <phoneticPr fontId="4" type="noConversion"/>
  </si>
  <si>
    <t>G/W 24K 50T</t>
    <phoneticPr fontId="4" type="noConversion"/>
  </si>
  <si>
    <t>포세린타일 [아이보리]</t>
    <phoneticPr fontId="4" type="noConversion"/>
  </si>
  <si>
    <t>600*600, S-SA IV</t>
    <phoneticPr fontId="4" type="noConversion"/>
  </si>
  <si>
    <t>포세린타일 [라이트그레이]</t>
    <phoneticPr fontId="4" type="noConversion"/>
  </si>
  <si>
    <t>600*600, S-SA LG</t>
    <phoneticPr fontId="4" type="noConversion"/>
  </si>
  <si>
    <t>PVC 타일</t>
    <phoneticPr fontId="4" type="noConversion"/>
  </si>
  <si>
    <t>제품명 기입 / 방염 / 초배포함</t>
    <phoneticPr fontId="4" type="noConversion"/>
  </si>
  <si>
    <t>화장실 바닥타일</t>
    <phoneticPr fontId="4" type="noConversion"/>
  </si>
  <si>
    <t>화장실 벽타일</t>
    <phoneticPr fontId="4" type="noConversion"/>
  </si>
  <si>
    <t>ABS도어 (슬라이딩)</t>
    <phoneticPr fontId="4" type="noConversion"/>
  </si>
  <si>
    <t>간접조명</t>
    <phoneticPr fontId="4" type="noConversion"/>
  </si>
  <si>
    <t>압착,백시멘트,케라폭시 메지 등</t>
    <phoneticPr fontId="4" type="noConversion"/>
  </si>
  <si>
    <t>H:40, 마감 포함</t>
    <phoneticPr fontId="4" type="noConversion"/>
  </si>
  <si>
    <t>H:40, 지정 필름 마감 포함</t>
    <phoneticPr fontId="4" type="noConversion"/>
  </si>
  <si>
    <t>H:40, 지정 필름마감 포함</t>
    <phoneticPr fontId="4" type="noConversion"/>
  </si>
  <si>
    <t>매입등</t>
    <phoneticPr fontId="4" type="noConversion"/>
  </si>
  <si>
    <t>[복도-3]</t>
    <phoneticPr fontId="4" type="noConversion"/>
  </si>
  <si>
    <t>방화자동문 파사드 벽체 조성</t>
    <phoneticPr fontId="4" type="noConversion"/>
  </si>
  <si>
    <t>금속, 목재 등 사용제품명 기입</t>
    <phoneticPr fontId="4" type="noConversion"/>
  </si>
  <si>
    <t>파사드 라운드 벽체 조성</t>
    <phoneticPr fontId="4" type="noConversion"/>
  </si>
  <si>
    <t>W3,100</t>
    <phoneticPr fontId="4" type="noConversion"/>
  </si>
  <si>
    <t>전동'방화셔터 설치</t>
    <phoneticPr fontId="4" type="noConversion"/>
  </si>
  <si>
    <t>W3,500</t>
    <phoneticPr fontId="4" type="noConversion"/>
  </si>
  <si>
    <t>간접등박스 조성</t>
    <phoneticPr fontId="4" type="noConversion"/>
  </si>
  <si>
    <t>STL / 도장유</t>
    <phoneticPr fontId="4" type="noConversion"/>
  </si>
  <si>
    <t>방화문</t>
    <phoneticPr fontId="4" type="noConversion"/>
  </si>
  <si>
    <t>900*2,700 여닫이</t>
    <phoneticPr fontId="4" type="noConversion"/>
  </si>
  <si>
    <t xml:space="preserve"> * 제작가구</t>
    <phoneticPr fontId="4" type="noConversion"/>
  </si>
  <si>
    <t>채혈실 상하부장</t>
    <phoneticPr fontId="4" type="noConversion"/>
  </si>
  <si>
    <t xml:space="preserve"> * 기타</t>
    <phoneticPr fontId="4" type="noConversion"/>
  </si>
  <si>
    <t>화장실 큐비클</t>
    <phoneticPr fontId="4" type="noConversion"/>
  </si>
  <si>
    <t>현대</t>
    <phoneticPr fontId="4" type="noConversion"/>
  </si>
  <si>
    <t>대림바스</t>
    <phoneticPr fontId="4" type="noConversion"/>
  </si>
  <si>
    <t>수량정산</t>
    <phoneticPr fontId="4" type="noConversion"/>
  </si>
  <si>
    <t>양변기</t>
    <phoneticPr fontId="4" type="noConversion"/>
  </si>
  <si>
    <t>언더볼</t>
    <phoneticPr fontId="4" type="noConversion"/>
  </si>
  <si>
    <t>언더볼세면수전</t>
    <phoneticPr fontId="4" type="noConversion"/>
  </si>
  <si>
    <t>화장실 세면거울</t>
    <phoneticPr fontId="4" type="noConversion"/>
  </si>
  <si>
    <t>비규격 은경 5T</t>
    <phoneticPr fontId="4" type="noConversion"/>
  </si>
  <si>
    <t>이동형 접수데스크</t>
    <phoneticPr fontId="4" type="noConversion"/>
  </si>
  <si>
    <t>이동형 안내 데스크</t>
    <phoneticPr fontId="4" type="noConversion"/>
  </si>
  <si>
    <t>ALL PUTTY, 코팅제포함</t>
    <phoneticPr fontId="4" type="noConversion"/>
  </si>
  <si>
    <t>신체계측실 파티션</t>
    <phoneticPr fontId="4" type="noConversion"/>
  </si>
  <si>
    <t>자재 기입 (가구상세)</t>
    <phoneticPr fontId="4" type="noConversion"/>
  </si>
  <si>
    <t xml:space="preserve"> * 벽체 (SLAP TO SLAP)</t>
    <phoneticPr fontId="4" type="noConversion"/>
  </si>
  <si>
    <t>12.5T 단면 1P</t>
    <phoneticPr fontId="4" type="noConversion"/>
  </si>
  <si>
    <t>차음시트</t>
    <phoneticPr fontId="4" type="noConversion"/>
  </si>
  <si>
    <t>벽+천장 / 3T 2PLY</t>
    <phoneticPr fontId="4" type="noConversion"/>
  </si>
  <si>
    <t>[영상센터-메인출입/복도]</t>
    <phoneticPr fontId="4" type="noConversion"/>
  </si>
  <si>
    <t>전동/'웨이브형</t>
    <phoneticPr fontId="4" type="noConversion"/>
  </si>
  <si>
    <t>1회기준</t>
    <phoneticPr fontId="4" type="noConversion"/>
  </si>
  <si>
    <t>1000*2300, 지정 방염필름</t>
    <phoneticPr fontId="4" type="noConversion"/>
  </si>
  <si>
    <t>ABS도어</t>
    <phoneticPr fontId="4" type="noConversion"/>
  </si>
  <si>
    <t>도어 후레임</t>
    <phoneticPr fontId="4" type="noConversion"/>
  </si>
  <si>
    <t>ABS도어(슬라이딩)</t>
    <phoneticPr fontId="4" type="noConversion"/>
  </si>
  <si>
    <t>도어 후레임(슬라이딩)</t>
    <phoneticPr fontId="4" type="noConversion"/>
  </si>
  <si>
    <t>800*2300, 지정 방염필름</t>
    <phoneticPr fontId="4" type="noConversion"/>
  </si>
  <si>
    <t>ABS도어(차음)</t>
    <phoneticPr fontId="4" type="noConversion"/>
  </si>
  <si>
    <t>도어 후레임(차음)</t>
    <phoneticPr fontId="4" type="noConversion"/>
  </si>
  <si>
    <t>도어후레임 (슬라이딩)</t>
    <phoneticPr fontId="4" type="noConversion"/>
  </si>
  <si>
    <t>도어후레임</t>
    <phoneticPr fontId="4" type="noConversion"/>
  </si>
  <si>
    <t>1000*2,700 여닫이</t>
    <phoneticPr fontId="4" type="noConversion"/>
  </si>
  <si>
    <t>T=5 이하</t>
    <phoneticPr fontId="4" type="noConversion"/>
  </si>
  <si>
    <t>수평모르타르 (셀프레벨링)</t>
    <phoneticPr fontId="4" type="noConversion"/>
  </si>
  <si>
    <t>단채움+금속 재료분리대</t>
    <phoneticPr fontId="4" type="noConversion"/>
  </si>
  <si>
    <t>수평몰탈, L자 SUS</t>
    <phoneticPr fontId="4" type="noConversion"/>
  </si>
  <si>
    <t>카펫타일</t>
    <phoneticPr fontId="4" type="noConversion"/>
  </si>
  <si>
    <t>12.5T 단면 1P (보수용)</t>
    <phoneticPr fontId="4" type="noConversion"/>
  </si>
  <si>
    <t>12.5T 양면 2P (신설용)</t>
    <phoneticPr fontId="4" type="noConversion"/>
  </si>
  <si>
    <t>다운라이트 (매입)</t>
    <phoneticPr fontId="4" type="noConversion"/>
  </si>
  <si>
    <t>LED COB 3" / 주백색 / KS</t>
    <phoneticPr fontId="4" type="noConversion"/>
  </si>
  <si>
    <t>LED 6" / 주백색 / KS</t>
    <phoneticPr fontId="4" type="noConversion"/>
  </si>
  <si>
    <t xml:space="preserve">* 전기 설비 공사 </t>
    <phoneticPr fontId="4" type="noConversion"/>
  </si>
  <si>
    <t>0. 공통공사 소계</t>
    <phoneticPr fontId="6" type="noConversion"/>
  </si>
  <si>
    <t>소, 대대합 벽체 조성</t>
    <phoneticPr fontId="4" type="noConversion"/>
  </si>
  <si>
    <t>대기공간 55" 대대합(홍보모니터)</t>
    <phoneticPr fontId="4" type="noConversion"/>
  </si>
  <si>
    <t>가구리폼</t>
    <phoneticPr fontId="4" type="noConversion"/>
  </si>
  <si>
    <t>기존 회의테이블 필름 마감</t>
    <phoneticPr fontId="4" type="noConversion"/>
  </si>
  <si>
    <t>ST'L ㅁ 30*30 + ST'L 1.5T</t>
    <phoneticPr fontId="4" type="noConversion"/>
  </si>
  <si>
    <t>개소</t>
    <phoneticPr fontId="4" type="noConversion"/>
  </si>
  <si>
    <t>S'STL , SR 배관</t>
    <phoneticPr fontId="4" type="noConversion"/>
  </si>
  <si>
    <t>HFIX 4SQ</t>
  </si>
  <si>
    <t>UTP-C6 (LS)</t>
  </si>
  <si>
    <t>난연 박스</t>
  </si>
  <si>
    <t>풀박스 (300X300X200)</t>
  </si>
  <si>
    <t>풀박스 (200X200X100)</t>
  </si>
  <si>
    <t>풀박스 (500X500X200)</t>
  </si>
  <si>
    <t>난연 CD 28c</t>
  </si>
  <si>
    <t>난연 CD 22c</t>
  </si>
  <si>
    <t>난연 CD 16c</t>
  </si>
  <si>
    <t>난연 CD 28c 콘덱타</t>
  </si>
  <si>
    <t>난연 CD 22c 콘덱타</t>
  </si>
  <si>
    <t>난연 CD 16c 콘덱타</t>
  </si>
  <si>
    <t xml:space="preserve">LS 분전함 커버 SUS </t>
  </si>
  <si>
    <t>TFR-CV 35SQ</t>
  </si>
  <si>
    <t>TFR-GV 35SQ</t>
  </si>
  <si>
    <t>터미널 및 잡자재</t>
  </si>
  <si>
    <t>노무비</t>
  </si>
  <si>
    <t>GW 16c</t>
    <phoneticPr fontId="4" type="noConversion"/>
  </si>
  <si>
    <t>GW 16c콘덱타</t>
    <phoneticPr fontId="4" type="noConversion"/>
  </si>
  <si>
    <t>GW 22c</t>
    <phoneticPr fontId="4" type="noConversion"/>
  </si>
  <si>
    <t>GW 22c 콘덱타</t>
    <phoneticPr fontId="4" type="noConversion"/>
  </si>
  <si>
    <t>GW 104c</t>
    <phoneticPr fontId="4" type="noConversion"/>
  </si>
  <si>
    <t>GW 104c 콘덱타</t>
    <phoneticPr fontId="4" type="noConversion"/>
  </si>
  <si>
    <t>1종금속제가요전선관 콘덱타</t>
    <phoneticPr fontId="4" type="noConversion"/>
  </si>
  <si>
    <t>풀박스</t>
    <phoneticPr fontId="4" type="noConversion"/>
  </si>
  <si>
    <t>LS 분전함</t>
    <phoneticPr fontId="4" type="noConversion"/>
  </si>
  <si>
    <t>700 X 1400 X 200</t>
    <phoneticPr fontId="4" type="noConversion"/>
  </si>
  <si>
    <t>방수공사</t>
    <phoneticPr fontId="4" type="noConversion"/>
  </si>
  <si>
    <t>M2</t>
    <phoneticPr fontId="4" type="noConversion"/>
  </si>
  <si>
    <t>액체방수/우레탄 방수/우레탄 코킹</t>
    <phoneticPr fontId="4" type="noConversion"/>
  </si>
  <si>
    <t>전열/스위치</t>
    <phoneticPr fontId="4" type="noConversion"/>
  </si>
  <si>
    <t>아펠라 콘센트,스위치,모듈러</t>
    <phoneticPr fontId="4" type="noConversion"/>
  </si>
  <si>
    <t>LOT</t>
    <phoneticPr fontId="4" type="noConversion"/>
  </si>
  <si>
    <t>음향기구 및 엠프</t>
    <phoneticPr fontId="4" type="noConversion"/>
  </si>
  <si>
    <t>천정형 6인치,엠프1대</t>
    <phoneticPr fontId="4" type="noConversion"/>
  </si>
  <si>
    <t>방화자동문 상부 보강 (각파이프)</t>
    <phoneticPr fontId="4" type="noConversion"/>
  </si>
  <si>
    <t>LED T-5, KS (1200)</t>
    <phoneticPr fontId="4" type="noConversion"/>
  </si>
  <si>
    <t>다이노임페리얼 / 1800*2800, 20T</t>
    <phoneticPr fontId="4" type="noConversion"/>
  </si>
  <si>
    <t>제품명 기입 / 방염필름</t>
    <phoneticPr fontId="4" type="noConversion"/>
  </si>
  <si>
    <t>내부 걸레받이 (PVC)</t>
    <phoneticPr fontId="4" type="noConversion"/>
  </si>
  <si>
    <t>내부 걸레받이 (PVC, 금속류 지정)</t>
    <phoneticPr fontId="4" type="noConversion"/>
  </si>
  <si>
    <t>제품명 기입 / 450*450 / 왁스 포함</t>
    <phoneticPr fontId="4" type="noConversion"/>
  </si>
  <si>
    <t>LED T-5, KS (SIZE 기입)</t>
    <phoneticPr fontId="4" type="noConversion"/>
  </si>
  <si>
    <t>제품명 기입 / 450*450</t>
    <phoneticPr fontId="4" type="noConversion"/>
  </si>
  <si>
    <t>방화셔터 상부 보강 (각파이프)</t>
    <phoneticPr fontId="4" type="noConversion"/>
  </si>
  <si>
    <t>SIZE 실측 / 자재 기입 (가구상세)</t>
    <phoneticPr fontId="4" type="noConversion"/>
  </si>
  <si>
    <t>SIZE 1,250*700 / 자재 기입 (가구상세)</t>
    <phoneticPr fontId="4" type="noConversion"/>
  </si>
  <si>
    <t>SIZE 실측 / 자재 기입 / (가구상세)</t>
    <phoneticPr fontId="4" type="noConversion"/>
  </si>
  <si>
    <t>제품명 기입 / 450*450 / 셀프 및 왁스 포함</t>
    <phoneticPr fontId="4" type="noConversion"/>
  </si>
  <si>
    <t>방범셔터 상부 보강 (각파이프)</t>
    <phoneticPr fontId="4" type="noConversion"/>
  </si>
  <si>
    <t>LED 확산형 다운라이트 6" / 주백색 / KS</t>
    <phoneticPr fontId="4" type="noConversion"/>
  </si>
  <si>
    <t>지정 방염필름</t>
    <phoneticPr fontId="4" type="noConversion"/>
  </si>
  <si>
    <t>지정제품 / 300*600</t>
    <phoneticPr fontId="4" type="noConversion"/>
  </si>
  <si>
    <t>800*500(현장 실측)</t>
    <phoneticPr fontId="4" type="noConversion"/>
  </si>
  <si>
    <t>지정 / 450*450</t>
    <phoneticPr fontId="4" type="noConversion"/>
  </si>
  <si>
    <t>바퀴-고정캐스처 부착</t>
    <phoneticPr fontId="4" type="noConversion"/>
  </si>
  <si>
    <t>지정 / 300*600</t>
    <phoneticPr fontId="4" type="noConversion"/>
  </si>
  <si>
    <t>1. 공통 공사</t>
    <phoneticPr fontId="6" type="noConversion"/>
  </si>
  <si>
    <t>2. 건축공사</t>
    <phoneticPr fontId="6" type="noConversion"/>
  </si>
  <si>
    <t>3. 전기, 통신 공사</t>
    <phoneticPr fontId="6" type="noConversion"/>
  </si>
  <si>
    <t>원형디퓨저 이전설치</t>
    <phoneticPr fontId="4" type="noConversion"/>
  </si>
  <si>
    <t>RA-1 / SA-1</t>
    <phoneticPr fontId="4" type="noConversion"/>
  </si>
  <si>
    <t>* [MRI센터] 회복 및 준비실</t>
    <phoneticPr fontId="4" type="noConversion"/>
  </si>
  <si>
    <t>* [MRI센터] 대기공간</t>
    <phoneticPr fontId="4" type="noConversion"/>
  </si>
  <si>
    <t>RA-2 / SA-3</t>
    <phoneticPr fontId="4" type="noConversion"/>
  </si>
  <si>
    <t>EHP 이전설치</t>
    <phoneticPr fontId="4" type="noConversion"/>
  </si>
  <si>
    <t>* [MRI센터] 탈의 (남,녀)</t>
    <phoneticPr fontId="4" type="noConversion"/>
  </si>
  <si>
    <t>* [MRI센터] 탈의 (남,녀 화장실)</t>
    <phoneticPr fontId="4" type="noConversion"/>
  </si>
  <si>
    <t>EA-1</t>
    <phoneticPr fontId="4" type="noConversion"/>
  </si>
  <si>
    <t>* [MRI센터] 회의 및 라운지</t>
    <phoneticPr fontId="4" type="noConversion"/>
  </si>
  <si>
    <t>RA-2 / SA-2</t>
    <phoneticPr fontId="4" type="noConversion"/>
  </si>
  <si>
    <t>* [국가검진센터] 대기공간-1</t>
    <phoneticPr fontId="4" type="noConversion"/>
  </si>
  <si>
    <t>RA-4 / SA-4</t>
    <phoneticPr fontId="4" type="noConversion"/>
  </si>
  <si>
    <t>* [국가검진센터] 대기공간-2</t>
    <phoneticPr fontId="4" type="noConversion"/>
  </si>
  <si>
    <t>* [국가검진센터] 탈의-여,남</t>
    <phoneticPr fontId="4" type="noConversion"/>
  </si>
  <si>
    <t>* [국가검진센터] 청력,EKG</t>
    <phoneticPr fontId="4" type="noConversion"/>
  </si>
  <si>
    <t>* [국가검진센터] 문진실</t>
    <phoneticPr fontId="4" type="noConversion"/>
  </si>
  <si>
    <t>* [국가검진센터] 채혈/채뇨</t>
    <phoneticPr fontId="4" type="noConversion"/>
  </si>
  <si>
    <t>* [국가검진센터] T(남,녀)</t>
    <phoneticPr fontId="4" type="noConversion"/>
  </si>
  <si>
    <t>* [국가검진센터] 폐기능실-1,2</t>
    <phoneticPr fontId="4" type="noConversion"/>
  </si>
  <si>
    <t>EA-3 / EA-2</t>
    <phoneticPr fontId="4" type="noConversion"/>
  </si>
  <si>
    <t>* [국가검진센터] 영상탈의-1,2</t>
    <phoneticPr fontId="4" type="noConversion"/>
  </si>
  <si>
    <t>* [국가검진센터] 신체계측실 1,2</t>
    <phoneticPr fontId="4" type="noConversion"/>
  </si>
  <si>
    <t>* 공통사항</t>
    <phoneticPr fontId="4" type="noConversion"/>
  </si>
  <si>
    <t>보온플렉시블</t>
    <phoneticPr fontId="4" type="noConversion"/>
  </si>
  <si>
    <t>비보온플렉시블</t>
    <phoneticPr fontId="4" type="noConversion"/>
  </si>
  <si>
    <t>RA-3 / SA-3</t>
    <phoneticPr fontId="4" type="noConversion"/>
  </si>
  <si>
    <t>* 인건비</t>
    <phoneticPr fontId="4" type="noConversion"/>
  </si>
  <si>
    <t>보통인부</t>
    <phoneticPr fontId="4" type="noConversion"/>
  </si>
  <si>
    <t>배관,덕트공</t>
    <phoneticPr fontId="4" type="noConversion"/>
  </si>
  <si>
    <t>공구손료</t>
    <phoneticPr fontId="4" type="noConversion"/>
  </si>
  <si>
    <t>잡재료비</t>
    <phoneticPr fontId="4" type="noConversion"/>
  </si>
  <si>
    <t>4. 기계설비 공사</t>
    <phoneticPr fontId="6" type="noConversion"/>
  </si>
  <si>
    <t>5. 위생설비공사</t>
    <phoneticPr fontId="6" type="noConversion"/>
  </si>
  <si>
    <t>(B + C + E) X 10%</t>
    <phoneticPr fontId="4" type="noConversion"/>
  </si>
  <si>
    <t>2. 건축공사 소계</t>
    <phoneticPr fontId="6" type="noConversion"/>
  </si>
  <si>
    <t>4. 기계설비공사 소계</t>
    <phoneticPr fontId="6" type="noConversion"/>
  </si>
  <si>
    <t>5. 위생설비공사 소계</t>
    <phoneticPr fontId="6" type="noConversion"/>
  </si>
  <si>
    <t>5억 미만 : 3.11% / 5억 이상 : 2.28%</t>
    <phoneticPr fontId="4" type="noConversion"/>
  </si>
  <si>
    <t>(A + B) * 3.11%</t>
    <phoneticPr fontId="4" type="noConversion"/>
  </si>
  <si>
    <t>3. 전기,통신 공사 소계</t>
    <phoneticPr fontId="6" type="noConversion"/>
  </si>
  <si>
    <t>디자인+설계비용</t>
    <phoneticPr fontId="4" type="noConversion"/>
  </si>
  <si>
    <t>C X 5% / 아베크디자인</t>
    <phoneticPr fontId="4" type="noConversion"/>
  </si>
  <si>
    <t>[MRI센터-조정실]</t>
    <phoneticPr fontId="4" type="noConversion"/>
  </si>
  <si>
    <t>[MRI센터-MRI실</t>
    <phoneticPr fontId="4" type="noConversion"/>
  </si>
  <si>
    <t>[MRI센터-기계실</t>
    <phoneticPr fontId="4" type="noConversion"/>
  </si>
  <si>
    <t>LED T-5, KS (SIZE 1200or900)</t>
    <phoneticPr fontId="4" type="noConversion"/>
  </si>
  <si>
    <t>LED 6" / 주백색 / KS / 디밍</t>
    <phoneticPr fontId="4" type="noConversion"/>
  </si>
  <si>
    <t>[안내사항]
'* 폐기물 처리비는 간접비목으로 향후 정산항목
* 현장 정리정돈/현장보양은 일반관리비 및 기타경비 항목으로 향후 정산항목
* 수량 변경 및 아이템 추가가 필요할 경우 색 표시 후 기입 바랍니다.
* 철거는 발주처 진행중 / 공사시 추가 철거가 필요할경우 항목에 추가 바랍니다. (현장 확인 가능)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</si>
</sst>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0_ "/>
    <numFmt numFmtId="179" formatCode="yyyy&quot;년&quot;\ m&quot;월&quot;\ d&quot;일&quot;;@"/>
    <numFmt numFmtId="180" formatCode="_ * #,##0.00_ ;_ * \-#,##0.00_ ;_ * &quot;-&quot;_ ;_ @_ "/>
    <numFmt numFmtId="181" formatCode="_-* #,##0.00_-;\-* #,##0.00_-;_-* &quot;-&quot;_-;_-@_-"/>
    <numFmt numFmtId="182" formatCode="_ * #,##0.00_ ;_ * \-#,##0.00_ ;_ * &quot;-&quot;??_ ;_ @_ 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2"/>
      <name val="돋움체"/>
      <family val="3"/>
      <charset val="129"/>
    </font>
    <font>
      <sz val="11"/>
      <color indexed="8"/>
      <name val="맑은 고딕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0"/>
      <color rgb="FF000000"/>
      <name val="굴림"/>
      <family val="3"/>
      <charset val="129"/>
    </font>
    <font>
      <b/>
      <sz val="12"/>
      <color theme="0"/>
      <name val="맑은 고딕"/>
      <family val="3"/>
      <charset val="129"/>
    </font>
    <font>
      <sz val="12"/>
      <color theme="0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b/>
      <sz val="11"/>
      <color theme="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1"/>
      <name val="돋움"/>
      <family val="3"/>
      <charset val="129"/>
    </font>
    <font>
      <sz val="12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rgb="FF0000FF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8" fontId="9" fillId="0" borderId="0" applyFont="0" applyFill="0" applyBorder="0" applyAlignment="0" applyProtection="0"/>
    <xf numFmtId="0" fontId="9" fillId="0" borderId="0"/>
    <xf numFmtId="178" fontId="9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38" fontId="11" fillId="3" borderId="0" applyNumberFormat="0" applyBorder="0" applyAlignment="0" applyProtection="0"/>
    <xf numFmtId="0" fontId="12" fillId="0" borderId="7" applyNumberFormat="0" applyAlignment="0" applyProtection="0">
      <alignment horizontal="left" vertical="center"/>
    </xf>
    <xf numFmtId="0" fontId="12" fillId="0" borderId="5">
      <alignment horizontal="left" vertical="center"/>
    </xf>
    <xf numFmtId="10" fontId="11" fillId="4" borderId="1" applyNumberFormat="0" applyBorder="0" applyAlignment="0" applyProtection="0"/>
    <xf numFmtId="0" fontId="9" fillId="0" borderId="0"/>
    <xf numFmtId="10" fontId="1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/>
    <xf numFmtId="177" fontId="14" fillId="0" borderId="0" applyFont="0" applyFill="0" applyBorder="0" applyAlignment="0" applyProtection="0"/>
    <xf numFmtId="182" fontId="15" fillId="0" borderId="0" applyFont="0" applyFill="0" applyBorder="0" applyAlignment="0" applyProtection="0"/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/>
    <xf numFmtId="0" fontId="13" fillId="0" borderId="0"/>
    <xf numFmtId="179" fontId="9" fillId="0" borderId="0" applyFont="0" applyFill="0" applyBorder="0" applyAlignment="0" applyProtection="0"/>
    <xf numFmtId="0" fontId="16" fillId="0" borderId="0">
      <alignment vertical="center"/>
    </xf>
    <xf numFmtId="0" fontId="9" fillId="0" borderId="0"/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0" fontId="3" fillId="0" borderId="0" xfId="2" applyFont="1">
      <alignment vertical="center"/>
    </xf>
    <xf numFmtId="176" fontId="3" fillId="0" borderId="1" xfId="2" applyNumberFormat="1" applyFont="1" applyBorder="1">
      <alignment vertical="center"/>
    </xf>
    <xf numFmtId="41" fontId="3" fillId="0" borderId="1" xfId="1" applyFont="1" applyBorder="1" applyAlignment="1">
      <alignment horizontal="right" vertical="center"/>
    </xf>
    <xf numFmtId="41" fontId="3" fillId="0" borderId="1" xfId="3" applyFont="1" applyBorder="1" applyAlignment="1">
      <alignment vertical="center"/>
    </xf>
    <xf numFmtId="41" fontId="3" fillId="0" borderId="0" xfId="2" applyNumberFormat="1" applyFont="1">
      <alignment vertical="center"/>
    </xf>
    <xf numFmtId="41" fontId="3" fillId="0" borderId="1" xfId="1" applyFont="1" applyFill="1" applyBorder="1" applyAlignment="1">
      <alignment horizontal="right" vertical="center"/>
    </xf>
    <xf numFmtId="176" fontId="3" fillId="0" borderId="1" xfId="2" quotePrefix="1" applyNumberFormat="1" applyFont="1" applyBorder="1">
      <alignment vertical="center"/>
    </xf>
    <xf numFmtId="41" fontId="3" fillId="0" borderId="0" xfId="1" applyFont="1" applyAlignment="1">
      <alignment horizontal="right" vertical="center"/>
    </xf>
    <xf numFmtId="176" fontId="3" fillId="0" borderId="1" xfId="2" applyNumberFormat="1" applyFont="1" applyBorder="1" applyAlignment="1">
      <alignment horizontal="center" vertical="center"/>
    </xf>
    <xf numFmtId="176" fontId="3" fillId="0" borderId="1" xfId="2" quotePrefix="1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176" fontId="3" fillId="2" borderId="1" xfId="2" applyNumberFormat="1" applyFont="1" applyFill="1" applyBorder="1">
      <alignment vertical="center"/>
    </xf>
    <xf numFmtId="176" fontId="7" fillId="2" borderId="1" xfId="2" applyNumberFormat="1" applyFont="1" applyFill="1" applyBorder="1">
      <alignment vertical="center"/>
    </xf>
    <xf numFmtId="176" fontId="7" fillId="2" borderId="1" xfId="2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right" vertical="center"/>
    </xf>
    <xf numFmtId="0" fontId="3" fillId="2" borderId="0" xfId="2" applyFont="1" applyFill="1">
      <alignment vertical="center"/>
    </xf>
    <xf numFmtId="176" fontId="3" fillId="5" borderId="1" xfId="2" quotePrefix="1" applyNumberFormat="1" applyFont="1" applyFill="1" applyBorder="1" applyAlignment="1">
      <alignment horizontal="center" vertical="center"/>
    </xf>
    <xf numFmtId="41" fontId="3" fillId="5" borderId="1" xfId="1" applyFont="1" applyFill="1" applyBorder="1" applyAlignment="1">
      <alignment horizontal="right" vertical="center"/>
    </xf>
    <xf numFmtId="176" fontId="18" fillId="6" borderId="1" xfId="2" applyNumberFormat="1" applyFont="1" applyFill="1" applyBorder="1" applyAlignment="1">
      <alignment horizontal="center" vertical="center"/>
    </xf>
    <xf numFmtId="41" fontId="17" fillId="6" borderId="1" xfId="1" applyFont="1" applyFill="1" applyBorder="1">
      <alignment vertical="center"/>
    </xf>
    <xf numFmtId="41" fontId="17" fillId="6" borderId="1" xfId="1" applyFont="1" applyFill="1" applyBorder="1" applyAlignment="1">
      <alignment horizontal="center" vertical="center"/>
    </xf>
    <xf numFmtId="176" fontId="3" fillId="5" borderId="1" xfId="2" applyNumberFormat="1" applyFont="1" applyFill="1" applyBorder="1">
      <alignment vertical="center"/>
    </xf>
    <xf numFmtId="0" fontId="3" fillId="5" borderId="0" xfId="2" applyFont="1" applyFill="1">
      <alignment vertical="center"/>
    </xf>
    <xf numFmtId="176" fontId="3" fillId="7" borderId="1" xfId="2" applyNumberFormat="1" applyFont="1" applyFill="1" applyBorder="1">
      <alignment vertical="center"/>
    </xf>
    <xf numFmtId="0" fontId="3" fillId="7" borderId="0" xfId="2" applyFont="1" applyFill="1">
      <alignment vertical="center"/>
    </xf>
    <xf numFmtId="176" fontId="7" fillId="5" borderId="4" xfId="2" applyNumberFormat="1" applyFont="1" applyFill="1" applyBorder="1">
      <alignment vertical="center"/>
    </xf>
    <xf numFmtId="176" fontId="7" fillId="5" borderId="5" xfId="2" applyNumberFormat="1" applyFont="1" applyFill="1" applyBorder="1">
      <alignment vertical="center"/>
    </xf>
    <xf numFmtId="176" fontId="7" fillId="5" borderId="5" xfId="2" applyNumberFormat="1" applyFont="1" applyFill="1" applyBorder="1" applyAlignment="1">
      <alignment horizontal="center" vertical="center"/>
    </xf>
    <xf numFmtId="41" fontId="7" fillId="5" borderId="5" xfId="1" applyFont="1" applyFill="1" applyBorder="1" applyAlignment="1">
      <alignment horizontal="right" vertical="center"/>
    </xf>
    <xf numFmtId="176" fontId="3" fillId="0" borderId="2" xfId="2" quotePrefix="1" applyNumberFormat="1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 wrapText="1"/>
    </xf>
    <xf numFmtId="176" fontId="3" fillId="5" borderId="2" xfId="2" applyNumberFormat="1" applyFont="1" applyFill="1" applyBorder="1" applyAlignment="1">
      <alignment horizontal="center" vertical="center"/>
    </xf>
    <xf numFmtId="176" fontId="17" fillId="6" borderId="1" xfId="2" applyNumberFormat="1" applyFont="1" applyFill="1" applyBorder="1" applyAlignment="1">
      <alignment horizontal="center" vertical="center"/>
    </xf>
    <xf numFmtId="41" fontId="19" fillId="0" borderId="0" xfId="1" applyFont="1">
      <alignment vertical="center"/>
    </xf>
    <xf numFmtId="41" fontId="19" fillId="8" borderId="0" xfId="1" applyFont="1" applyFill="1">
      <alignment vertical="center"/>
    </xf>
    <xf numFmtId="41" fontId="19" fillId="8" borderId="8" xfId="1" applyFont="1" applyFill="1" applyBorder="1">
      <alignment vertical="center"/>
    </xf>
    <xf numFmtId="41" fontId="19" fillId="8" borderId="2" xfId="1" applyFont="1" applyFill="1" applyBorder="1">
      <alignment vertical="center"/>
    </xf>
    <xf numFmtId="41" fontId="20" fillId="8" borderId="2" xfId="1" applyFont="1" applyFill="1" applyBorder="1">
      <alignment vertical="center"/>
    </xf>
    <xf numFmtId="0" fontId="20" fillId="8" borderId="2" xfId="1" applyNumberFormat="1" applyFont="1" applyFill="1" applyBorder="1" applyAlignment="1">
      <alignment horizontal="center" vertical="center"/>
    </xf>
    <xf numFmtId="41" fontId="19" fillId="8" borderId="9" xfId="1" applyFont="1" applyFill="1" applyBorder="1">
      <alignment vertical="center"/>
    </xf>
    <xf numFmtId="41" fontId="19" fillId="8" borderId="10" xfId="1" applyFont="1" applyFill="1" applyBorder="1">
      <alignment vertical="center"/>
    </xf>
    <xf numFmtId="41" fontId="19" fillId="8" borderId="1" xfId="1" applyFont="1" applyFill="1" applyBorder="1">
      <alignment vertical="center"/>
    </xf>
    <xf numFmtId="41" fontId="20" fillId="8" borderId="1" xfId="1" applyFont="1" applyFill="1" applyBorder="1">
      <alignment vertical="center"/>
    </xf>
    <xf numFmtId="0" fontId="20" fillId="8" borderId="1" xfId="1" applyNumberFormat="1" applyFont="1" applyFill="1" applyBorder="1" applyAlignment="1">
      <alignment horizontal="center" vertical="center"/>
    </xf>
    <xf numFmtId="41" fontId="19" fillId="8" borderId="11" xfId="1" applyFont="1" applyFill="1" applyBorder="1">
      <alignment vertical="center"/>
    </xf>
    <xf numFmtId="41" fontId="19" fillId="0" borderId="10" xfId="1" applyFont="1" applyBorder="1">
      <alignment vertical="center"/>
    </xf>
    <xf numFmtId="41" fontId="19" fillId="0" borderId="1" xfId="1" applyFont="1" applyBorder="1">
      <alignment vertical="center"/>
    </xf>
    <xf numFmtId="41" fontId="20" fillId="0" borderId="1" xfId="1" applyFont="1" applyBorder="1">
      <alignment vertical="center"/>
    </xf>
    <xf numFmtId="0" fontId="20" fillId="0" borderId="1" xfId="1" applyNumberFormat="1" applyFont="1" applyBorder="1" applyAlignment="1">
      <alignment horizontal="center" vertical="center"/>
    </xf>
    <xf numFmtId="41" fontId="19" fillId="0" borderId="11" xfId="1" applyFont="1" applyBorder="1">
      <alignment vertical="center"/>
    </xf>
    <xf numFmtId="9" fontId="19" fillId="0" borderId="1" xfId="1" applyNumberFormat="1" applyFont="1" applyBorder="1">
      <alignment vertical="center"/>
    </xf>
    <xf numFmtId="10" fontId="19" fillId="0" borderId="1" xfId="1" applyNumberFormat="1" applyFont="1" applyBorder="1">
      <alignment vertical="center"/>
    </xf>
    <xf numFmtId="49" fontId="19" fillId="0" borderId="3" xfId="1" applyNumberFormat="1" applyFont="1" applyBorder="1" applyAlignment="1">
      <alignment horizontal="center" vertical="center"/>
    </xf>
    <xf numFmtId="41" fontId="19" fillId="0" borderId="12" xfId="1" applyFont="1" applyBorder="1">
      <alignment vertical="center"/>
    </xf>
    <xf numFmtId="41" fontId="19" fillId="0" borderId="3" xfId="1" applyFont="1" applyBorder="1">
      <alignment vertical="center"/>
    </xf>
    <xf numFmtId="41" fontId="19" fillId="0" borderId="14" xfId="1" applyFont="1" applyBorder="1" applyAlignment="1">
      <alignment horizontal="center" vertical="center"/>
    </xf>
    <xf numFmtId="41" fontId="19" fillId="0" borderId="15" xfId="1" applyFont="1" applyBorder="1" applyAlignment="1">
      <alignment horizontal="center" vertical="center"/>
    </xf>
    <xf numFmtId="176" fontId="7" fillId="0" borderId="1" xfId="2" applyNumberFormat="1" applyFont="1" applyBorder="1">
      <alignment vertical="center"/>
    </xf>
    <xf numFmtId="41" fontId="3" fillId="0" borderId="1" xfId="3" applyFont="1" applyFill="1" applyBorder="1" applyAlignment="1">
      <alignment vertical="center"/>
    </xf>
    <xf numFmtId="176" fontId="7" fillId="0" borderId="1" xfId="2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41" fontId="7" fillId="0" borderId="1" xfId="3" applyFont="1" applyBorder="1" applyAlignment="1">
      <alignment vertical="center"/>
    </xf>
    <xf numFmtId="0" fontId="7" fillId="0" borderId="0" xfId="2" applyFont="1">
      <alignment vertical="center"/>
    </xf>
    <xf numFmtId="41" fontId="7" fillId="0" borderId="0" xfId="2" applyNumberFormat="1" applyFont="1">
      <alignment vertical="center"/>
    </xf>
    <xf numFmtId="10" fontId="19" fillId="0" borderId="1" xfId="1" applyNumberFormat="1" applyFont="1" applyBorder="1" applyAlignment="1">
      <alignment horizontal="center" vertical="center" wrapText="1"/>
    </xf>
    <xf numFmtId="41" fontId="3" fillId="2" borderId="0" xfId="2" applyNumberFormat="1" applyFont="1" applyFill="1">
      <alignment vertical="center"/>
    </xf>
    <xf numFmtId="176" fontId="3" fillId="0" borderId="4" xfId="2" applyNumberFormat="1" applyFont="1" applyBorder="1">
      <alignment vertical="center"/>
    </xf>
    <xf numFmtId="176" fontId="3" fillId="0" borderId="5" xfId="2" applyNumberFormat="1" applyFont="1" applyBorder="1">
      <alignment vertical="center"/>
    </xf>
    <xf numFmtId="176" fontId="3" fillId="0" borderId="4" xfId="2" quotePrefix="1" applyNumberFormat="1" applyFont="1" applyBorder="1">
      <alignment vertical="center"/>
    </xf>
    <xf numFmtId="41" fontId="22" fillId="6" borderId="1" xfId="1" applyFont="1" applyFill="1" applyBorder="1" applyAlignment="1">
      <alignment horizontal="center" vertical="center"/>
    </xf>
    <xf numFmtId="41" fontId="22" fillId="6" borderId="1" xfId="1" applyFont="1" applyFill="1" applyBorder="1">
      <alignment vertical="center"/>
    </xf>
    <xf numFmtId="176" fontId="23" fillId="6" borderId="1" xfId="2" applyNumberFormat="1" applyFont="1" applyFill="1" applyBorder="1" applyAlignment="1">
      <alignment horizontal="center" vertical="center"/>
    </xf>
    <xf numFmtId="176" fontId="22" fillId="6" borderId="1" xfId="2" applyNumberFormat="1" applyFont="1" applyFill="1" applyBorder="1">
      <alignment vertical="center"/>
    </xf>
    <xf numFmtId="176" fontId="3" fillId="5" borderId="4" xfId="2" applyNumberFormat="1" applyFont="1" applyFill="1" applyBorder="1">
      <alignment vertical="center"/>
    </xf>
    <xf numFmtId="176" fontId="3" fillId="2" borderId="4" xfId="2" applyNumberFormat="1" applyFont="1" applyFill="1" applyBorder="1">
      <alignment vertical="center"/>
    </xf>
    <xf numFmtId="176" fontId="3" fillId="7" borderId="4" xfId="2" applyNumberFormat="1" applyFont="1" applyFill="1" applyBorder="1">
      <alignment vertical="center"/>
    </xf>
    <xf numFmtId="0" fontId="3" fillId="0" borderId="17" xfId="2" applyFont="1" applyBorder="1">
      <alignment vertical="center"/>
    </xf>
    <xf numFmtId="41" fontId="3" fillId="0" borderId="0" xfId="1" applyFont="1" applyBorder="1" applyAlignment="1">
      <alignment horizontal="right" vertical="center"/>
    </xf>
    <xf numFmtId="176" fontId="7" fillId="0" borderId="4" xfId="2" applyNumberFormat="1" applyFont="1" applyBorder="1">
      <alignment vertical="center"/>
    </xf>
    <xf numFmtId="0" fontId="3" fillId="9" borderId="0" xfId="2" applyFont="1" applyFill="1">
      <alignment vertical="center"/>
    </xf>
    <xf numFmtId="41" fontId="3" fillId="9" borderId="0" xfId="2" applyNumberFormat="1" applyFont="1" applyFill="1">
      <alignment vertical="center"/>
    </xf>
    <xf numFmtId="176" fontId="7" fillId="0" borderId="5" xfId="2" applyNumberFormat="1" applyFont="1" applyBorder="1">
      <alignment vertical="center"/>
    </xf>
    <xf numFmtId="176" fontId="7" fillId="0" borderId="6" xfId="2" applyNumberFormat="1" applyFont="1" applyBorder="1">
      <alignment vertical="center"/>
    </xf>
    <xf numFmtId="41" fontId="3" fillId="5" borderId="1" xfId="3" applyFont="1" applyFill="1" applyBorder="1" applyAlignment="1">
      <alignment vertical="center"/>
    </xf>
    <xf numFmtId="176" fontId="22" fillId="6" borderId="1" xfId="2" applyNumberFormat="1" applyFont="1" applyFill="1" applyBorder="1" applyAlignment="1">
      <alignment horizontal="center" vertical="center"/>
    </xf>
    <xf numFmtId="176" fontId="3" fillId="0" borderId="2" xfId="2" quotePrefix="1" applyNumberFormat="1" applyFont="1" applyFill="1" applyBorder="1" applyAlignment="1">
      <alignment horizontal="center" vertical="center"/>
    </xf>
    <xf numFmtId="176" fontId="3" fillId="0" borderId="1" xfId="2" quotePrefix="1" applyNumberFormat="1" applyFont="1" applyFill="1" applyBorder="1" applyAlignment="1">
      <alignment horizontal="center" vertical="center"/>
    </xf>
    <xf numFmtId="176" fontId="3" fillId="0" borderId="2" xfId="2" applyNumberFormat="1" applyFont="1" applyFill="1" applyBorder="1" applyAlignment="1">
      <alignment horizontal="center" vertical="center"/>
    </xf>
    <xf numFmtId="176" fontId="7" fillId="11" borderId="1" xfId="2" applyNumberFormat="1" applyFont="1" applyFill="1" applyBorder="1">
      <alignment vertical="center"/>
    </xf>
    <xf numFmtId="176" fontId="7" fillId="11" borderId="4" xfId="2" applyNumberFormat="1" applyFont="1" applyFill="1" applyBorder="1">
      <alignment vertical="center"/>
    </xf>
    <xf numFmtId="0" fontId="7" fillId="11" borderId="0" xfId="2" applyFont="1" applyFill="1">
      <alignment vertical="center"/>
    </xf>
    <xf numFmtId="41" fontId="7" fillId="11" borderId="1" xfId="3" applyFont="1" applyFill="1" applyBorder="1" applyAlignment="1">
      <alignment vertical="center"/>
    </xf>
    <xf numFmtId="176" fontId="3" fillId="0" borderId="1" xfId="2" quotePrefix="1" applyNumberFormat="1" applyFont="1" applyFill="1" applyBorder="1">
      <alignment vertical="center"/>
    </xf>
    <xf numFmtId="176" fontId="3" fillId="0" borderId="4" xfId="2" quotePrefix="1" applyNumberFormat="1" applyFont="1" applyFill="1" applyBorder="1">
      <alignment vertical="center"/>
    </xf>
    <xf numFmtId="0" fontId="3" fillId="0" borderId="0" xfId="2" applyFont="1" applyFill="1">
      <alignment vertical="center"/>
    </xf>
    <xf numFmtId="41" fontId="3" fillId="0" borderId="0" xfId="2" applyNumberFormat="1" applyFont="1" applyFill="1">
      <alignment vertical="center"/>
    </xf>
    <xf numFmtId="176" fontId="3" fillId="0" borderId="2" xfId="2" applyNumberFormat="1" applyFont="1" applyFill="1" applyBorder="1" applyAlignment="1">
      <alignment horizontal="center" vertical="center" wrapText="1"/>
    </xf>
    <xf numFmtId="176" fontId="7" fillId="6" borderId="1" xfId="2" applyNumberFormat="1" applyFont="1" applyFill="1" applyBorder="1" applyAlignment="1">
      <alignment horizontal="center" vertical="center"/>
    </xf>
    <xf numFmtId="176" fontId="7" fillId="6" borderId="1" xfId="2" applyNumberFormat="1" applyFont="1" applyFill="1" applyBorder="1">
      <alignment vertical="center"/>
    </xf>
    <xf numFmtId="41" fontId="7" fillId="6" borderId="1" xfId="1" applyFont="1" applyFill="1" applyBorder="1" applyAlignment="1">
      <alignment horizontal="right" vertical="center"/>
    </xf>
    <xf numFmtId="176" fontId="3" fillId="6" borderId="1" xfId="2" applyNumberFormat="1" applyFont="1" applyFill="1" applyBorder="1">
      <alignment vertical="center"/>
    </xf>
    <xf numFmtId="176" fontId="3" fillId="5" borderId="1" xfId="2" quotePrefix="1" applyNumberFormat="1" applyFont="1" applyFill="1" applyBorder="1">
      <alignment vertical="center"/>
    </xf>
    <xf numFmtId="176" fontId="3" fillId="5" borderId="5" xfId="2" applyNumberFormat="1" applyFont="1" applyFill="1" applyBorder="1">
      <alignment vertical="center"/>
    </xf>
    <xf numFmtId="176" fontId="7" fillId="5" borderId="6" xfId="2" applyNumberFormat="1" applyFont="1" applyFill="1" applyBorder="1">
      <alignment vertical="center"/>
    </xf>
    <xf numFmtId="0" fontId="3" fillId="0" borderId="18" xfId="2" applyFont="1" applyBorder="1">
      <alignment vertical="center"/>
    </xf>
    <xf numFmtId="41" fontId="7" fillId="12" borderId="1" xfId="3" applyFont="1" applyFill="1" applyBorder="1" applyAlignment="1">
      <alignment vertical="center"/>
    </xf>
    <xf numFmtId="176" fontId="7" fillId="12" borderId="1" xfId="2" applyNumberFormat="1" applyFont="1" applyFill="1" applyBorder="1">
      <alignment vertical="center"/>
    </xf>
    <xf numFmtId="176" fontId="7" fillId="12" borderId="1" xfId="2" applyNumberFormat="1" applyFont="1" applyFill="1" applyBorder="1" applyAlignment="1">
      <alignment horizontal="center" vertical="center"/>
    </xf>
    <xf numFmtId="176" fontId="7" fillId="12" borderId="4" xfId="2" applyNumberFormat="1" applyFont="1" applyFill="1" applyBorder="1">
      <alignment vertical="center"/>
    </xf>
    <xf numFmtId="0" fontId="7" fillId="12" borderId="0" xfId="2" applyFont="1" applyFill="1">
      <alignment vertical="center"/>
    </xf>
    <xf numFmtId="41" fontId="19" fillId="0" borderId="1" xfId="1" applyFont="1" applyFill="1" applyBorder="1">
      <alignment vertical="center"/>
    </xf>
    <xf numFmtId="9" fontId="19" fillId="9" borderId="1" xfId="1" applyNumberFormat="1" applyFont="1" applyFill="1" applyBorder="1">
      <alignment vertical="center"/>
    </xf>
    <xf numFmtId="41" fontId="19" fillId="0" borderId="9" xfId="1" applyFont="1" applyBorder="1">
      <alignment vertical="center"/>
    </xf>
    <xf numFmtId="0" fontId="20" fillId="0" borderId="2" xfId="1" applyNumberFormat="1" applyFont="1" applyBorder="1" applyAlignment="1">
      <alignment horizontal="center" vertical="center"/>
    </xf>
    <xf numFmtId="41" fontId="20" fillId="0" borderId="2" xfId="1" applyFont="1" applyBorder="1">
      <alignment vertical="center"/>
    </xf>
    <xf numFmtId="41" fontId="19" fillId="0" borderId="2" xfId="1" applyFont="1" applyBorder="1">
      <alignment vertical="center"/>
    </xf>
    <xf numFmtId="41" fontId="19" fillId="0" borderId="8" xfId="1" applyFont="1" applyBorder="1">
      <alignment vertical="center"/>
    </xf>
    <xf numFmtId="41" fontId="19" fillId="0" borderId="16" xfId="1" applyFont="1" applyBorder="1">
      <alignment vertical="center"/>
    </xf>
    <xf numFmtId="41" fontId="19" fillId="0" borderId="15" xfId="1" applyFont="1" applyBorder="1">
      <alignment vertical="center"/>
    </xf>
    <xf numFmtId="41" fontId="19" fillId="0" borderId="14" xfId="1" applyFont="1" applyBorder="1">
      <alignment vertical="center"/>
    </xf>
    <xf numFmtId="9" fontId="19" fillId="0" borderId="15" xfId="1" applyNumberFormat="1" applyFont="1" applyBorder="1">
      <alignment vertical="center"/>
    </xf>
    <xf numFmtId="41" fontId="20" fillId="0" borderId="20" xfId="1" applyFont="1" applyBorder="1" applyAlignment="1">
      <alignment horizontal="center" vertical="center"/>
    </xf>
    <xf numFmtId="41" fontId="20" fillId="0" borderId="21" xfId="1" applyFont="1" applyBorder="1" applyAlignment="1">
      <alignment horizontal="center" vertical="center"/>
    </xf>
    <xf numFmtId="41" fontId="19" fillId="0" borderId="16" xfId="1" applyFont="1" applyBorder="1" applyAlignment="1">
      <alignment horizontal="center" vertical="center"/>
    </xf>
    <xf numFmtId="41" fontId="19" fillId="0" borderId="15" xfId="1" applyFont="1" applyBorder="1" applyAlignment="1">
      <alignment horizontal="center" vertical="center"/>
    </xf>
    <xf numFmtId="41" fontId="21" fillId="0" borderId="0" xfId="1" applyFont="1" applyAlignment="1">
      <alignment horizontal="center" vertical="center"/>
    </xf>
    <xf numFmtId="41" fontId="20" fillId="8" borderId="1" xfId="1" applyFont="1" applyFill="1" applyBorder="1" applyAlignment="1">
      <alignment horizontal="center" vertical="center"/>
    </xf>
    <xf numFmtId="41" fontId="20" fillId="0" borderId="1" xfId="1" applyFont="1" applyBorder="1" applyAlignment="1">
      <alignment horizontal="center" vertical="center"/>
    </xf>
    <xf numFmtId="41" fontId="20" fillId="0" borderId="2" xfId="1" applyFont="1" applyBorder="1" applyAlignment="1">
      <alignment horizontal="center" vertical="center"/>
    </xf>
    <xf numFmtId="41" fontId="19" fillId="0" borderId="13" xfId="1" applyFont="1" applyBorder="1" applyAlignment="1">
      <alignment horizontal="center" vertical="center" textRotation="255"/>
    </xf>
    <xf numFmtId="41" fontId="19" fillId="0" borderId="11" xfId="1" applyFont="1" applyBorder="1" applyAlignment="1">
      <alignment horizontal="center" vertical="center" textRotation="255"/>
    </xf>
    <xf numFmtId="41" fontId="19" fillId="0" borderId="3" xfId="1" applyFont="1" applyBorder="1" applyAlignment="1">
      <alignment horizontal="center" vertical="center" textRotation="255" wrapText="1"/>
    </xf>
    <xf numFmtId="41" fontId="19" fillId="0" borderId="1" xfId="1" applyFont="1" applyBorder="1" applyAlignment="1">
      <alignment horizontal="center" vertical="center" textRotation="255"/>
    </xf>
    <xf numFmtId="176" fontId="17" fillId="6" borderId="1" xfId="2" applyNumberFormat="1" applyFont="1" applyFill="1" applyBorder="1" applyAlignment="1">
      <alignment horizontal="center" vertical="center"/>
    </xf>
    <xf numFmtId="0" fontId="5" fillId="0" borderId="0" xfId="2" quotePrefix="1" applyFont="1">
      <alignment vertical="center"/>
    </xf>
    <xf numFmtId="176" fontId="17" fillId="6" borderId="4" xfId="2" applyNumberFormat="1" applyFont="1" applyFill="1" applyBorder="1" applyAlignment="1">
      <alignment horizontal="center" vertical="center"/>
    </xf>
    <xf numFmtId="176" fontId="17" fillId="6" borderId="5" xfId="2" applyNumberFormat="1" applyFont="1" applyFill="1" applyBorder="1" applyAlignment="1">
      <alignment horizontal="center" vertical="center"/>
    </xf>
    <xf numFmtId="176" fontId="17" fillId="6" borderId="6" xfId="2" applyNumberFormat="1" applyFont="1" applyFill="1" applyBorder="1" applyAlignment="1">
      <alignment horizontal="center" vertical="center"/>
    </xf>
    <xf numFmtId="176" fontId="7" fillId="10" borderId="4" xfId="2" applyNumberFormat="1" applyFont="1" applyFill="1" applyBorder="1" applyAlignment="1">
      <alignment horizontal="left" vertical="center"/>
    </xf>
    <xf numFmtId="176" fontId="7" fillId="10" borderId="5" xfId="2" applyNumberFormat="1" applyFont="1" applyFill="1" applyBorder="1" applyAlignment="1">
      <alignment horizontal="left" vertical="center"/>
    </xf>
    <xf numFmtId="176" fontId="7" fillId="10" borderId="6" xfId="2" applyNumberFormat="1" applyFont="1" applyFill="1" applyBorder="1" applyAlignment="1">
      <alignment horizontal="left" vertical="center"/>
    </xf>
    <xf numFmtId="176" fontId="7" fillId="0" borderId="4" xfId="2" applyNumberFormat="1" applyFont="1" applyBorder="1" applyAlignment="1">
      <alignment horizontal="left" vertical="center"/>
    </xf>
    <xf numFmtId="176" fontId="7" fillId="0" borderId="5" xfId="2" applyNumberFormat="1" applyFont="1" applyBorder="1" applyAlignment="1">
      <alignment horizontal="left" vertical="center"/>
    </xf>
    <xf numFmtId="176" fontId="7" fillId="0" borderId="6" xfId="2" applyNumberFormat="1" applyFont="1" applyBorder="1" applyAlignment="1">
      <alignment horizontal="left" vertical="center"/>
    </xf>
    <xf numFmtId="176" fontId="7" fillId="6" borderId="1" xfId="2" applyNumberFormat="1" applyFont="1" applyFill="1" applyBorder="1" applyAlignment="1">
      <alignment horizontal="center" vertical="center"/>
    </xf>
    <xf numFmtId="176" fontId="22" fillId="6" borderId="1" xfId="2" applyNumberFormat="1" applyFont="1" applyFill="1" applyBorder="1" applyAlignment="1">
      <alignment horizontal="center" vertical="center"/>
    </xf>
    <xf numFmtId="0" fontId="7" fillId="0" borderId="0" xfId="2" quotePrefix="1" applyFont="1">
      <alignment vertical="center"/>
    </xf>
    <xf numFmtId="176" fontId="22" fillId="6" borderId="4" xfId="2" applyNumberFormat="1" applyFont="1" applyFill="1" applyBorder="1" applyAlignment="1">
      <alignment horizontal="center" vertical="center"/>
    </xf>
    <xf numFmtId="176" fontId="22" fillId="6" borderId="5" xfId="2" applyNumberFormat="1" applyFont="1" applyFill="1" applyBorder="1" applyAlignment="1">
      <alignment horizontal="center" vertical="center"/>
    </xf>
    <xf numFmtId="176" fontId="22" fillId="6" borderId="6" xfId="2" applyNumberFormat="1" applyFont="1" applyFill="1" applyBorder="1" applyAlignment="1">
      <alignment horizontal="center" vertical="center"/>
    </xf>
    <xf numFmtId="176" fontId="7" fillId="11" borderId="4" xfId="2" applyNumberFormat="1" applyFont="1" applyFill="1" applyBorder="1" applyAlignment="1">
      <alignment horizontal="center" vertical="center"/>
    </xf>
    <xf numFmtId="176" fontId="7" fillId="11" borderId="5" xfId="2" applyNumberFormat="1" applyFont="1" applyFill="1" applyBorder="1" applyAlignment="1">
      <alignment horizontal="center" vertical="center"/>
    </xf>
    <xf numFmtId="176" fontId="7" fillId="11" borderId="6" xfId="2" applyNumberFormat="1" applyFont="1" applyFill="1" applyBorder="1" applyAlignment="1">
      <alignment horizontal="center" vertical="center"/>
    </xf>
    <xf numFmtId="176" fontId="7" fillId="11" borderId="1" xfId="2" applyNumberFormat="1" applyFont="1" applyFill="1" applyBorder="1" applyAlignment="1">
      <alignment horizontal="center" vertical="center"/>
    </xf>
    <xf numFmtId="0" fontId="29" fillId="0" borderId="19" xfId="2" quotePrefix="1" applyFont="1" applyBorder="1" applyAlignment="1">
      <alignment horizontal="left" vertical="center" wrapText="1"/>
    </xf>
  </cellXfs>
  <cellStyles count="49">
    <cellStyle name="Grey" xfId="10" xr:uid="{E9768C77-E9AB-4690-9B8F-7750F6C15D19}"/>
    <cellStyle name="Header1" xfId="11" xr:uid="{FB1B392E-AC6C-4C11-89CA-A3D19E4A92C4}"/>
    <cellStyle name="Header2" xfId="12" xr:uid="{79EFA993-9055-4654-8DBB-F49DB5E54A2C}"/>
    <cellStyle name="Input [yellow]" xfId="13" xr:uid="{B83B9213-F4D4-41BA-B622-ED6C0B39EF4F}"/>
    <cellStyle name="Normal - Style1" xfId="14" xr:uid="{923C9EBA-CE38-4559-9246-B455AEAC240C}"/>
    <cellStyle name="Percent [2]" xfId="15" xr:uid="{065C729B-3345-4B3D-AA8C-F68AA34AC2AD}"/>
    <cellStyle name="쉼표 [0]" xfId="1" builtinId="6"/>
    <cellStyle name="쉼표 [0] 10" xfId="47" xr:uid="{6DA6DD23-F2F7-4598-9858-F0A7826E4C3F}"/>
    <cellStyle name="쉼표 [0] 2" xfId="16" xr:uid="{78458918-33BE-44A9-94C8-4D207FA0DDD3}"/>
    <cellStyle name="쉼표 [0] 2 2" xfId="17" xr:uid="{53094A81-FCC4-40AF-AB64-AA18E6B88DD0}"/>
    <cellStyle name="쉼표 [0] 2 2 2" xfId="30" xr:uid="{C7F20AD0-38E2-4655-9746-B236126E9500}"/>
    <cellStyle name="쉼표 [0] 2 2 3" xfId="38" xr:uid="{DBE3FB38-FF3D-4DA0-94DF-4C33AEA6F995}"/>
    <cellStyle name="쉼표 [0] 2 3" xfId="29" xr:uid="{1459612B-EC9B-4FBA-AD0D-DB52CDF5064D}"/>
    <cellStyle name="쉼표 [0] 2 4" xfId="37" xr:uid="{8F9028FC-62FE-4270-8A9C-53472D484078}"/>
    <cellStyle name="쉼표 [0] 3" xfId="3" xr:uid="{C0A1ECB2-7189-440A-A164-4361048C0B19}"/>
    <cellStyle name="쉼표 [0] 3 2" xfId="5" xr:uid="{81B659D4-D082-4471-9C2E-B0338275999F}"/>
    <cellStyle name="쉼표 [0] 3 2 2" xfId="19" xr:uid="{A8EB8268-DF8C-40C2-8D47-AC8AA4C997DB}"/>
    <cellStyle name="쉼표 [0] 3 2 3" xfId="36" xr:uid="{84AE0A45-0E76-4795-A2C0-13B6118E84E9}"/>
    <cellStyle name="쉼표 [0] 3 3" xfId="48" xr:uid="{FCDD196C-AAAE-4D6B-B9AA-8CBF7686A979}"/>
    <cellStyle name="쉼표 [0] 3 4" xfId="18" xr:uid="{1A96A915-22FD-4AFE-9D5D-6C29B854574D}"/>
    <cellStyle name="쉼표 [0] 4" xfId="20" xr:uid="{88AC712D-B73F-4799-BEE7-74C6C2F1D8D6}"/>
    <cellStyle name="쉼표 [0] 4 2" xfId="7" xr:uid="{C7CAA1AF-119A-4114-8773-FD2CBB0EA177}"/>
    <cellStyle name="쉼표 [0] 4 2 2" xfId="42" xr:uid="{4F8A733C-FA8C-441B-891B-2D2960516E78}"/>
    <cellStyle name="쉼표 [0] 4 2 3" xfId="34" xr:uid="{4B52A415-50A8-401F-9385-386BB0292476}"/>
    <cellStyle name="쉼표 [0] 4 3" xfId="45" xr:uid="{3BDBC72B-C785-4FEF-8435-BC5938C37B49}"/>
    <cellStyle name="쉼표 [0] 5" xfId="21" xr:uid="{12C2C4E5-B148-424E-A94C-69CEA56B603E}"/>
    <cellStyle name="쉼표 [0] 6" xfId="22" xr:uid="{6FED789F-C237-42C0-B73B-F622C4BB96BB}"/>
    <cellStyle name="쉼표 [0] 6 2" xfId="31" xr:uid="{6B0F538D-1805-4B12-8EA7-CE15C5BC2B35}"/>
    <cellStyle name="쉼표 [0] 6 3" xfId="39" xr:uid="{D4D7A41A-A46B-48D6-B036-7AF2805C7FE5}"/>
    <cellStyle name="쉼표 [0] 7" xfId="9" xr:uid="{48EE7F74-73B5-40BD-A1C9-337ED9CE2BB1}"/>
    <cellStyle name="쉼표 [0] 7 2" xfId="28" xr:uid="{EAF608E3-06C7-4571-9D81-385B6FE3A046}"/>
    <cellStyle name="쉼표 [0] 7 3" xfId="35" xr:uid="{DE0DA05F-82A0-489B-A5F5-DE9E9493A6C5}"/>
    <cellStyle name="쉼표 [0] 8" xfId="27" xr:uid="{80C7C5D7-6DA3-4E09-BCC4-E4544722AAC8}"/>
    <cellStyle name="쉼표 [0] 9" xfId="33" xr:uid="{381527A9-23D4-4993-BC1D-6742E3E01510}"/>
    <cellStyle name="쉼표 2" xfId="23" xr:uid="{03D4E495-435C-4341-95A1-7CE0FCD5FC82}"/>
    <cellStyle name="쉼표 2 2" xfId="32" xr:uid="{2CB304A2-64AD-405B-8BFD-2B5D2D123457}"/>
    <cellStyle name="쉼표 2 3" xfId="40" xr:uid="{12C00675-9BB5-4FC3-8553-87E991CC317F}"/>
    <cellStyle name="스타일 1" xfId="41" xr:uid="{77D8B29A-032F-4942-93D1-BFEF0A3F3D8E}"/>
    <cellStyle name="콤마 [0]_(월초P)" xfId="24" xr:uid="{E8CAF35C-BFBE-489C-86C2-E3F84BB32120}"/>
    <cellStyle name="콤마_173450" xfId="25" xr:uid="{14FC89FC-F50B-4414-87E8-9B1797FDEAC3}"/>
    <cellStyle name="표준" xfId="0" builtinId="0"/>
    <cellStyle name="표준 2" xfId="6" xr:uid="{630AB311-60F3-4A9C-A97D-F16365DF5760}"/>
    <cellStyle name="표준 2 3" xfId="44" xr:uid="{691879FE-A108-49DC-B2DB-A8A24C28AEDA}"/>
    <cellStyle name="표준 3" xfId="2" xr:uid="{8C9922E5-9CEA-4810-9808-253FF95F6665}"/>
    <cellStyle name="표준 3 2" xfId="46" xr:uid="{067B7726-1617-412D-BCE2-6EC8FD6F10D3}"/>
    <cellStyle name="표준 3 3" xfId="26" xr:uid="{74B3A030-E288-48F7-B4BC-4DB7A86D3320}"/>
    <cellStyle name="표준 4" xfId="8" xr:uid="{680186CD-F1A7-4652-9C2E-B44334A19A6F}"/>
    <cellStyle name="표준 5" xfId="43" xr:uid="{2605BFB0-9215-4E59-B7C1-7E431015C31F}"/>
    <cellStyle name="표준 6" xfId="4" xr:uid="{359390D2-7E46-485C-84C2-3130826C4364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97781</xdr:colOff>
      <xdr:row>14</xdr:row>
      <xdr:rowOff>404812</xdr:rowOff>
    </xdr:from>
    <xdr:to>
      <xdr:col>12</xdr:col>
      <xdr:colOff>196330</xdr:colOff>
      <xdr:row>23</xdr:row>
      <xdr:rowOff>229894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369024D-F348-41D7-8273-BEF16D3916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32281" y="6738937"/>
          <a:ext cx="4861049" cy="3897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B874C-00C9-4A9B-A282-4F7CF52699A6}">
  <dimension ref="A1:H30"/>
  <sheetViews>
    <sheetView view="pageBreakPreview" zoomScale="70" zoomScaleNormal="100" zoomScaleSheetLayoutView="70" workbookViewId="0">
      <selection activeCell="F30" sqref="F30"/>
    </sheetView>
  </sheetViews>
  <sheetFormatPr defaultColWidth="12.625" defaultRowHeight="38.1" customHeight="1" x14ac:dyDescent="0.3"/>
  <cols>
    <col min="1" max="2" width="8.625" style="35" customWidth="1"/>
    <col min="3" max="3" width="26.375" style="35" bestFit="1" customWidth="1"/>
    <col min="4" max="4" width="8.625" style="35" customWidth="1"/>
    <col min="5" max="5" width="20.625" style="35" customWidth="1"/>
    <col min="6" max="6" width="8.625" style="35" customWidth="1"/>
    <col min="7" max="7" width="40.625" style="35" customWidth="1"/>
    <col min="8" max="16384" width="12.625" style="35"/>
  </cols>
  <sheetData>
    <row r="1" spans="1:8" ht="36" customHeight="1" thickBot="1" x14ac:dyDescent="0.35">
      <c r="A1" s="127" t="s">
        <v>108</v>
      </c>
      <c r="B1" s="127"/>
      <c r="C1" s="127"/>
      <c r="D1" s="127"/>
      <c r="E1" s="127"/>
      <c r="F1" s="127"/>
      <c r="G1" s="127"/>
    </row>
    <row r="2" spans="1:8" ht="36" customHeight="1" thickBot="1" x14ac:dyDescent="0.35">
      <c r="A2" s="125" t="s">
        <v>107</v>
      </c>
      <c r="B2" s="126"/>
      <c r="C2" s="126"/>
      <c r="D2" s="58" t="s">
        <v>106</v>
      </c>
      <c r="E2" s="58" t="s">
        <v>105</v>
      </c>
      <c r="F2" s="58" t="s">
        <v>104</v>
      </c>
      <c r="G2" s="57" t="s">
        <v>103</v>
      </c>
    </row>
    <row r="3" spans="1:8" ht="36" customHeight="1" x14ac:dyDescent="0.3">
      <c r="A3" s="131" t="s">
        <v>102</v>
      </c>
      <c r="B3" s="133" t="s">
        <v>101</v>
      </c>
      <c r="C3" s="56" t="s">
        <v>100</v>
      </c>
      <c r="D3" s="54" t="s">
        <v>99</v>
      </c>
      <c r="E3" s="56">
        <f>집계표!H23</f>
        <v>0</v>
      </c>
      <c r="F3" s="56"/>
      <c r="G3" s="55"/>
    </row>
    <row r="4" spans="1:8" ht="36" customHeight="1" x14ac:dyDescent="0.3">
      <c r="A4" s="132"/>
      <c r="B4" s="134"/>
      <c r="C4" s="48" t="s">
        <v>98</v>
      </c>
      <c r="D4" s="54" t="s">
        <v>97</v>
      </c>
      <c r="E4" s="48"/>
      <c r="F4" s="48"/>
      <c r="G4" s="47"/>
    </row>
    <row r="5" spans="1:8" ht="36" customHeight="1" x14ac:dyDescent="0.3">
      <c r="A5" s="132"/>
      <c r="B5" s="134"/>
      <c r="C5" s="49" t="s">
        <v>57</v>
      </c>
      <c r="D5" s="50" t="s">
        <v>96</v>
      </c>
      <c r="E5" s="49">
        <f>SUM(E3:E4)</f>
        <v>0</v>
      </c>
      <c r="F5" s="48"/>
      <c r="G5" s="47" t="s">
        <v>95</v>
      </c>
    </row>
    <row r="6" spans="1:8" ht="36" customHeight="1" x14ac:dyDescent="0.3">
      <c r="A6" s="132"/>
      <c r="B6" s="134" t="s">
        <v>94</v>
      </c>
      <c r="C6" s="48" t="s">
        <v>93</v>
      </c>
      <c r="D6" s="54" t="s">
        <v>92</v>
      </c>
      <c r="E6" s="48">
        <f>집계표!J23</f>
        <v>0</v>
      </c>
      <c r="F6" s="48"/>
      <c r="G6" s="47"/>
    </row>
    <row r="7" spans="1:8" ht="36" customHeight="1" x14ac:dyDescent="0.3">
      <c r="A7" s="132"/>
      <c r="B7" s="134"/>
      <c r="C7" s="48" t="s">
        <v>91</v>
      </c>
      <c r="D7" s="54" t="s">
        <v>90</v>
      </c>
      <c r="E7" s="48"/>
      <c r="F7" s="48"/>
      <c r="G7" s="47"/>
    </row>
    <row r="8" spans="1:8" ht="36" customHeight="1" x14ac:dyDescent="0.3">
      <c r="A8" s="132"/>
      <c r="B8" s="134"/>
      <c r="C8" s="49" t="s">
        <v>57</v>
      </c>
      <c r="D8" s="50" t="s">
        <v>89</v>
      </c>
      <c r="E8" s="49">
        <f>SUM(E6:E7)</f>
        <v>0</v>
      </c>
      <c r="F8" s="48"/>
      <c r="G8" s="47" t="s">
        <v>88</v>
      </c>
    </row>
    <row r="9" spans="1:8" ht="36" customHeight="1" x14ac:dyDescent="0.3">
      <c r="A9" s="132"/>
      <c r="B9" s="134" t="s">
        <v>87</v>
      </c>
      <c r="C9" s="48" t="s">
        <v>86</v>
      </c>
      <c r="D9" s="54" t="s">
        <v>85</v>
      </c>
      <c r="E9" s="48">
        <v>0</v>
      </c>
      <c r="F9" s="48"/>
      <c r="G9" s="47"/>
    </row>
    <row r="10" spans="1:8" ht="36" customHeight="1" x14ac:dyDescent="0.3">
      <c r="A10" s="132"/>
      <c r="B10" s="134"/>
      <c r="C10" s="48" t="s">
        <v>84</v>
      </c>
      <c r="D10" s="54" t="s">
        <v>83</v>
      </c>
      <c r="E10" s="48">
        <f>E8*F10</f>
        <v>0</v>
      </c>
      <c r="F10" s="53">
        <v>3.56E-2</v>
      </c>
      <c r="G10" s="47" t="s">
        <v>82</v>
      </c>
    </row>
    <row r="11" spans="1:8" ht="36" customHeight="1" x14ac:dyDescent="0.3">
      <c r="A11" s="132"/>
      <c r="B11" s="134"/>
      <c r="C11" s="48" t="s">
        <v>81</v>
      </c>
      <c r="D11" s="54" t="s">
        <v>80</v>
      </c>
      <c r="E11" s="112">
        <f>E8*F11</f>
        <v>0</v>
      </c>
      <c r="F11" s="53">
        <v>1.01E-2</v>
      </c>
      <c r="G11" s="47" t="s">
        <v>79</v>
      </c>
    </row>
    <row r="12" spans="1:8" ht="36" customHeight="1" x14ac:dyDescent="0.3">
      <c r="A12" s="132"/>
      <c r="B12" s="134"/>
      <c r="C12" s="48" t="s">
        <v>78</v>
      </c>
      <c r="D12" s="54" t="s">
        <v>77</v>
      </c>
      <c r="E12" s="112">
        <f>E8*F12</f>
        <v>0</v>
      </c>
      <c r="F12" s="53">
        <v>3.5950000000000003E-2</v>
      </c>
      <c r="G12" s="47" t="s">
        <v>76</v>
      </c>
    </row>
    <row r="13" spans="1:8" ht="36" customHeight="1" x14ac:dyDescent="0.3">
      <c r="A13" s="132"/>
      <c r="B13" s="134"/>
      <c r="C13" s="48" t="s">
        <v>75</v>
      </c>
      <c r="D13" s="54" t="s">
        <v>74</v>
      </c>
      <c r="E13" s="112">
        <f>E8*F13</f>
        <v>0</v>
      </c>
      <c r="F13" s="53">
        <v>4.7500000000000001E-2</v>
      </c>
      <c r="G13" s="47" t="s">
        <v>73</v>
      </c>
    </row>
    <row r="14" spans="1:8" ht="36" customHeight="1" x14ac:dyDescent="0.3">
      <c r="A14" s="132"/>
      <c r="B14" s="134"/>
      <c r="C14" s="48" t="s">
        <v>72</v>
      </c>
      <c r="D14" s="54" t="s">
        <v>71</v>
      </c>
      <c r="E14" s="48">
        <f>E12*F14</f>
        <v>0</v>
      </c>
      <c r="F14" s="53">
        <v>0.13139999999999999</v>
      </c>
      <c r="G14" s="47" t="s">
        <v>70</v>
      </c>
    </row>
    <row r="15" spans="1:8" ht="36" customHeight="1" x14ac:dyDescent="0.3">
      <c r="A15" s="132"/>
      <c r="B15" s="134"/>
      <c r="C15" s="48" t="s">
        <v>69</v>
      </c>
      <c r="D15" s="54" t="s">
        <v>68</v>
      </c>
      <c r="E15" s="48">
        <f>((E5+E8)*F15)</f>
        <v>0</v>
      </c>
      <c r="F15" s="66">
        <v>3.1099999999999999E-2</v>
      </c>
      <c r="G15" s="47" t="s">
        <v>354</v>
      </c>
      <c r="H15" s="35" t="s">
        <v>353</v>
      </c>
    </row>
    <row r="16" spans="1:8" ht="36" customHeight="1" x14ac:dyDescent="0.3">
      <c r="A16" s="132"/>
      <c r="B16" s="134"/>
      <c r="C16" s="48" t="s">
        <v>67</v>
      </c>
      <c r="D16" s="54" t="s">
        <v>66</v>
      </c>
      <c r="E16" s="48">
        <f>(E5+E8)*F16</f>
        <v>0</v>
      </c>
      <c r="F16" s="53">
        <v>3.0000000000000001E-3</v>
      </c>
      <c r="G16" s="47" t="s">
        <v>65</v>
      </c>
    </row>
    <row r="17" spans="1:7" ht="36" customHeight="1" x14ac:dyDescent="0.3">
      <c r="A17" s="132"/>
      <c r="B17" s="134"/>
      <c r="C17" s="48" t="s">
        <v>64</v>
      </c>
      <c r="D17" s="54" t="s">
        <v>63</v>
      </c>
      <c r="E17" s="48">
        <v>0</v>
      </c>
      <c r="F17" s="48"/>
      <c r="G17" s="47"/>
    </row>
    <row r="18" spans="1:7" ht="36" customHeight="1" x14ac:dyDescent="0.3">
      <c r="A18" s="132"/>
      <c r="B18" s="134"/>
      <c r="C18" s="48" t="s">
        <v>62</v>
      </c>
      <c r="D18" s="54" t="s">
        <v>61</v>
      </c>
      <c r="E18" s="48">
        <v>0</v>
      </c>
      <c r="F18" s="48"/>
      <c r="G18" s="47"/>
    </row>
    <row r="19" spans="1:7" ht="36" customHeight="1" x14ac:dyDescent="0.3">
      <c r="A19" s="132"/>
      <c r="B19" s="134"/>
      <c r="C19" s="48" t="s">
        <v>60</v>
      </c>
      <c r="D19" s="54" t="s">
        <v>59</v>
      </c>
      <c r="E19" s="48">
        <f>INT((E5+E8)*F19)</f>
        <v>0</v>
      </c>
      <c r="F19" s="53">
        <v>3.5000000000000003E-2</v>
      </c>
      <c r="G19" s="47" t="s">
        <v>58</v>
      </c>
    </row>
    <row r="20" spans="1:7" ht="36" customHeight="1" x14ac:dyDescent="0.3">
      <c r="A20" s="132"/>
      <c r="B20" s="134"/>
      <c r="C20" s="49" t="s">
        <v>57</v>
      </c>
      <c r="D20" s="50" t="s">
        <v>56</v>
      </c>
      <c r="E20" s="49">
        <f>SUM(E9:E19)</f>
        <v>0</v>
      </c>
      <c r="F20" s="48"/>
      <c r="G20" s="47" t="s">
        <v>55</v>
      </c>
    </row>
    <row r="21" spans="1:7" ht="36" customHeight="1" x14ac:dyDescent="0.3">
      <c r="A21" s="51"/>
      <c r="B21" s="129" t="s">
        <v>54</v>
      </c>
      <c r="C21" s="129"/>
      <c r="D21" s="50" t="s">
        <v>53</v>
      </c>
      <c r="E21" s="49">
        <f>E5+E8+E20</f>
        <v>0</v>
      </c>
      <c r="F21" s="48"/>
      <c r="G21" s="47" t="s">
        <v>52</v>
      </c>
    </row>
    <row r="22" spans="1:7" ht="36" customHeight="1" x14ac:dyDescent="0.3">
      <c r="A22" s="51"/>
      <c r="B22" s="129" t="s">
        <v>51</v>
      </c>
      <c r="C22" s="129"/>
      <c r="D22" s="50" t="s">
        <v>50</v>
      </c>
      <c r="E22" s="49">
        <f>INT(E21*5%)</f>
        <v>0</v>
      </c>
      <c r="F22" s="52">
        <v>0.05</v>
      </c>
      <c r="G22" s="47" t="s">
        <v>49</v>
      </c>
    </row>
    <row r="23" spans="1:7" ht="36" customHeight="1" x14ac:dyDescent="0.3">
      <c r="A23" s="51"/>
      <c r="B23" s="129" t="s">
        <v>48</v>
      </c>
      <c r="C23" s="129"/>
      <c r="D23" s="50" t="s">
        <v>47</v>
      </c>
      <c r="E23" s="49">
        <f>INT((E8+E20+E22)*10%)</f>
        <v>0</v>
      </c>
      <c r="F23" s="113">
        <v>0.1</v>
      </c>
      <c r="G23" s="47" t="s">
        <v>349</v>
      </c>
    </row>
    <row r="24" spans="1:7" s="36" customFormat="1" ht="36" customHeight="1" x14ac:dyDescent="0.3">
      <c r="A24" s="46"/>
      <c r="B24" s="128" t="s">
        <v>46</v>
      </c>
      <c r="C24" s="128"/>
      <c r="D24" s="45" t="s">
        <v>45</v>
      </c>
      <c r="E24" s="44">
        <f>E21+E22+E23</f>
        <v>0</v>
      </c>
      <c r="F24" s="43"/>
      <c r="G24" s="42" t="s">
        <v>44</v>
      </c>
    </row>
    <row r="25" spans="1:7" ht="36" customHeight="1" x14ac:dyDescent="0.3">
      <c r="A25" s="51"/>
      <c r="B25" s="129" t="s">
        <v>43</v>
      </c>
      <c r="C25" s="129"/>
      <c r="D25" s="50" t="s">
        <v>42</v>
      </c>
      <c r="E25" s="49">
        <f>INT(E24*10%)</f>
        <v>0</v>
      </c>
      <c r="F25" s="52">
        <v>0.1</v>
      </c>
      <c r="G25" s="47" t="s">
        <v>41</v>
      </c>
    </row>
    <row r="26" spans="1:7" ht="36" customHeight="1" x14ac:dyDescent="0.3">
      <c r="A26" s="51"/>
      <c r="B26" s="129" t="s">
        <v>40</v>
      </c>
      <c r="C26" s="129"/>
      <c r="D26" s="50" t="s">
        <v>39</v>
      </c>
      <c r="E26" s="49">
        <f>E24+E25</f>
        <v>0</v>
      </c>
      <c r="F26" s="48"/>
      <c r="G26" s="47" t="s">
        <v>38</v>
      </c>
    </row>
    <row r="27" spans="1:7" s="36" customFormat="1" ht="36" customHeight="1" x14ac:dyDescent="0.3">
      <c r="A27" s="46"/>
      <c r="B27" s="128" t="s">
        <v>20</v>
      </c>
      <c r="C27" s="128"/>
      <c r="D27" s="45" t="s">
        <v>37</v>
      </c>
      <c r="E27" s="44">
        <v>4550000</v>
      </c>
      <c r="F27" s="43"/>
      <c r="G27" s="42"/>
    </row>
    <row r="28" spans="1:7" s="36" customFormat="1" ht="36" customHeight="1" x14ac:dyDescent="0.3">
      <c r="A28" s="41"/>
      <c r="B28" s="128" t="s">
        <v>36</v>
      </c>
      <c r="C28" s="128"/>
      <c r="D28" s="40" t="s">
        <v>35</v>
      </c>
      <c r="E28" s="39"/>
      <c r="F28" s="38"/>
      <c r="G28" s="37"/>
    </row>
    <row r="29" spans="1:7" ht="36" customHeight="1" thickBot="1" x14ac:dyDescent="0.35">
      <c r="A29" s="114"/>
      <c r="B29" s="130" t="s">
        <v>34</v>
      </c>
      <c r="C29" s="130"/>
      <c r="D29" s="115" t="s">
        <v>33</v>
      </c>
      <c r="E29" s="116">
        <f>(E26+E27+E28)+E30</f>
        <v>4550000</v>
      </c>
      <c r="F29" s="117"/>
      <c r="G29" s="118" t="s">
        <v>32</v>
      </c>
    </row>
    <row r="30" spans="1:7" ht="38.1" customHeight="1" thickBot="1" x14ac:dyDescent="0.35">
      <c r="A30" s="119"/>
      <c r="B30" s="123" t="s">
        <v>356</v>
      </c>
      <c r="C30" s="124"/>
      <c r="D30" s="120"/>
      <c r="E30" s="120">
        <f>E21*F30</f>
        <v>0</v>
      </c>
      <c r="F30" s="122">
        <v>0.05</v>
      </c>
      <c r="G30" s="121" t="s">
        <v>357</v>
      </c>
    </row>
  </sheetData>
  <mergeCells count="16">
    <mergeCell ref="B30:C30"/>
    <mergeCell ref="A2:C2"/>
    <mergeCell ref="A1:G1"/>
    <mergeCell ref="B24:C24"/>
    <mergeCell ref="B25:C25"/>
    <mergeCell ref="B26:C26"/>
    <mergeCell ref="B29:C29"/>
    <mergeCell ref="A3:A20"/>
    <mergeCell ref="B3:B5"/>
    <mergeCell ref="B6:B8"/>
    <mergeCell ref="B9:B20"/>
    <mergeCell ref="B21:C21"/>
    <mergeCell ref="B22:C22"/>
    <mergeCell ref="B23:C23"/>
    <mergeCell ref="B28:C28"/>
    <mergeCell ref="B27:C27"/>
  </mergeCells>
  <phoneticPr fontId="4" type="noConversion"/>
  <printOptions horizontalCentered="1"/>
  <pageMargins left="0.39370078740157483" right="0.39370078740157483" top="0.47244094488188981" bottom="0.39370078740157483" header="0.31496062992125984" footer="0.31496062992125984"/>
  <pageSetup paperSize="9" scale="71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6E53E-24F3-4E36-83C8-EA90414E9CE6}">
  <sheetPr>
    <pageSetUpPr fitToPage="1"/>
  </sheetPr>
  <dimension ref="A1:T23"/>
  <sheetViews>
    <sheetView view="pageBreakPreview" topLeftCell="C1" zoomScale="60" zoomScaleNormal="55" workbookViewId="0">
      <selection activeCell="H26" sqref="H26"/>
    </sheetView>
  </sheetViews>
  <sheetFormatPr defaultRowHeight="16.5" x14ac:dyDescent="0.3"/>
  <cols>
    <col min="1" max="1" width="14.375" style="1" hidden="1" customWidth="1"/>
    <col min="2" max="2" width="13.25" style="1" hidden="1" customWidth="1"/>
    <col min="3" max="3" width="32.375" style="1" customWidth="1"/>
    <col min="4" max="4" width="23.375" style="1" customWidth="1"/>
    <col min="5" max="5" width="5.375" style="1" customWidth="1"/>
    <col min="6" max="6" width="12.125" style="8" customWidth="1"/>
    <col min="7" max="14" width="16.625" style="1" customWidth="1"/>
    <col min="15" max="15" width="14.375" style="1" customWidth="1"/>
    <col min="16" max="16" width="9" style="1"/>
    <col min="17" max="20" width="12.625" style="1" bestFit="1" customWidth="1"/>
    <col min="21" max="228" width="9" style="1"/>
    <col min="229" max="230" width="0" style="1" hidden="1" customWidth="1"/>
    <col min="231" max="231" width="32.375" style="1" customWidth="1"/>
    <col min="232" max="232" width="23.375" style="1" customWidth="1"/>
    <col min="233" max="233" width="5.375" style="1" customWidth="1"/>
    <col min="234" max="234" width="12.125" style="1" customWidth="1"/>
    <col min="235" max="242" width="16.625" style="1" customWidth="1"/>
    <col min="243" max="243" width="14.375" style="1" customWidth="1"/>
    <col min="244" max="484" width="9" style="1"/>
    <col min="485" max="486" width="0" style="1" hidden="1" customWidth="1"/>
    <col min="487" max="487" width="32.375" style="1" customWidth="1"/>
    <col min="488" max="488" width="23.375" style="1" customWidth="1"/>
    <col min="489" max="489" width="5.375" style="1" customWidth="1"/>
    <col min="490" max="490" width="12.125" style="1" customWidth="1"/>
    <col min="491" max="498" width="16.625" style="1" customWidth="1"/>
    <col min="499" max="499" width="14.375" style="1" customWidth="1"/>
    <col min="500" max="740" width="9" style="1"/>
    <col min="741" max="742" width="0" style="1" hidden="1" customWidth="1"/>
    <col min="743" max="743" width="32.375" style="1" customWidth="1"/>
    <col min="744" max="744" width="23.375" style="1" customWidth="1"/>
    <col min="745" max="745" width="5.375" style="1" customWidth="1"/>
    <col min="746" max="746" width="12.125" style="1" customWidth="1"/>
    <col min="747" max="754" width="16.625" style="1" customWidth="1"/>
    <col min="755" max="755" width="14.375" style="1" customWidth="1"/>
    <col min="756" max="996" width="9" style="1"/>
    <col min="997" max="998" width="0" style="1" hidden="1" customWidth="1"/>
    <col min="999" max="999" width="32.375" style="1" customWidth="1"/>
    <col min="1000" max="1000" width="23.375" style="1" customWidth="1"/>
    <col min="1001" max="1001" width="5.375" style="1" customWidth="1"/>
    <col min="1002" max="1002" width="12.125" style="1" customWidth="1"/>
    <col min="1003" max="1010" width="16.625" style="1" customWidth="1"/>
    <col min="1011" max="1011" width="14.375" style="1" customWidth="1"/>
    <col min="1012" max="1252" width="9" style="1"/>
    <col min="1253" max="1254" width="0" style="1" hidden="1" customWidth="1"/>
    <col min="1255" max="1255" width="32.375" style="1" customWidth="1"/>
    <col min="1256" max="1256" width="23.375" style="1" customWidth="1"/>
    <col min="1257" max="1257" width="5.375" style="1" customWidth="1"/>
    <col min="1258" max="1258" width="12.125" style="1" customWidth="1"/>
    <col min="1259" max="1266" width="16.625" style="1" customWidth="1"/>
    <col min="1267" max="1267" width="14.375" style="1" customWidth="1"/>
    <col min="1268" max="1508" width="9" style="1"/>
    <col min="1509" max="1510" width="0" style="1" hidden="1" customWidth="1"/>
    <col min="1511" max="1511" width="32.375" style="1" customWidth="1"/>
    <col min="1512" max="1512" width="23.375" style="1" customWidth="1"/>
    <col min="1513" max="1513" width="5.375" style="1" customWidth="1"/>
    <col min="1514" max="1514" width="12.125" style="1" customWidth="1"/>
    <col min="1515" max="1522" width="16.625" style="1" customWidth="1"/>
    <col min="1523" max="1523" width="14.375" style="1" customWidth="1"/>
    <col min="1524" max="1764" width="9" style="1"/>
    <col min="1765" max="1766" width="0" style="1" hidden="1" customWidth="1"/>
    <col min="1767" max="1767" width="32.375" style="1" customWidth="1"/>
    <col min="1768" max="1768" width="23.375" style="1" customWidth="1"/>
    <col min="1769" max="1769" width="5.375" style="1" customWidth="1"/>
    <col min="1770" max="1770" width="12.125" style="1" customWidth="1"/>
    <col min="1771" max="1778" width="16.625" style="1" customWidth="1"/>
    <col min="1779" max="1779" width="14.375" style="1" customWidth="1"/>
    <col min="1780" max="2020" width="9" style="1"/>
    <col min="2021" max="2022" width="0" style="1" hidden="1" customWidth="1"/>
    <col min="2023" max="2023" width="32.375" style="1" customWidth="1"/>
    <col min="2024" max="2024" width="23.375" style="1" customWidth="1"/>
    <col min="2025" max="2025" width="5.375" style="1" customWidth="1"/>
    <col min="2026" max="2026" width="12.125" style="1" customWidth="1"/>
    <col min="2027" max="2034" width="16.625" style="1" customWidth="1"/>
    <col min="2035" max="2035" width="14.375" style="1" customWidth="1"/>
    <col min="2036" max="2276" width="9" style="1"/>
    <col min="2277" max="2278" width="0" style="1" hidden="1" customWidth="1"/>
    <col min="2279" max="2279" width="32.375" style="1" customWidth="1"/>
    <col min="2280" max="2280" width="23.375" style="1" customWidth="1"/>
    <col min="2281" max="2281" width="5.375" style="1" customWidth="1"/>
    <col min="2282" max="2282" width="12.125" style="1" customWidth="1"/>
    <col min="2283" max="2290" width="16.625" style="1" customWidth="1"/>
    <col min="2291" max="2291" width="14.375" style="1" customWidth="1"/>
    <col min="2292" max="2532" width="9" style="1"/>
    <col min="2533" max="2534" width="0" style="1" hidden="1" customWidth="1"/>
    <col min="2535" max="2535" width="32.375" style="1" customWidth="1"/>
    <col min="2536" max="2536" width="23.375" style="1" customWidth="1"/>
    <col min="2537" max="2537" width="5.375" style="1" customWidth="1"/>
    <col min="2538" max="2538" width="12.125" style="1" customWidth="1"/>
    <col min="2539" max="2546" width="16.625" style="1" customWidth="1"/>
    <col min="2547" max="2547" width="14.375" style="1" customWidth="1"/>
    <col min="2548" max="2788" width="9" style="1"/>
    <col min="2789" max="2790" width="0" style="1" hidden="1" customWidth="1"/>
    <col min="2791" max="2791" width="32.375" style="1" customWidth="1"/>
    <col min="2792" max="2792" width="23.375" style="1" customWidth="1"/>
    <col min="2793" max="2793" width="5.375" style="1" customWidth="1"/>
    <col min="2794" max="2794" width="12.125" style="1" customWidth="1"/>
    <col min="2795" max="2802" width="16.625" style="1" customWidth="1"/>
    <col min="2803" max="2803" width="14.375" style="1" customWidth="1"/>
    <col min="2804" max="3044" width="9" style="1"/>
    <col min="3045" max="3046" width="0" style="1" hidden="1" customWidth="1"/>
    <col min="3047" max="3047" width="32.375" style="1" customWidth="1"/>
    <col min="3048" max="3048" width="23.375" style="1" customWidth="1"/>
    <col min="3049" max="3049" width="5.375" style="1" customWidth="1"/>
    <col min="3050" max="3050" width="12.125" style="1" customWidth="1"/>
    <col min="3051" max="3058" width="16.625" style="1" customWidth="1"/>
    <col min="3059" max="3059" width="14.375" style="1" customWidth="1"/>
    <col min="3060" max="3300" width="9" style="1"/>
    <col min="3301" max="3302" width="0" style="1" hidden="1" customWidth="1"/>
    <col min="3303" max="3303" width="32.375" style="1" customWidth="1"/>
    <col min="3304" max="3304" width="23.375" style="1" customWidth="1"/>
    <col min="3305" max="3305" width="5.375" style="1" customWidth="1"/>
    <col min="3306" max="3306" width="12.125" style="1" customWidth="1"/>
    <col min="3307" max="3314" width="16.625" style="1" customWidth="1"/>
    <col min="3315" max="3315" width="14.375" style="1" customWidth="1"/>
    <col min="3316" max="3556" width="9" style="1"/>
    <col min="3557" max="3558" width="0" style="1" hidden="1" customWidth="1"/>
    <col min="3559" max="3559" width="32.375" style="1" customWidth="1"/>
    <col min="3560" max="3560" width="23.375" style="1" customWidth="1"/>
    <col min="3561" max="3561" width="5.375" style="1" customWidth="1"/>
    <col min="3562" max="3562" width="12.125" style="1" customWidth="1"/>
    <col min="3563" max="3570" width="16.625" style="1" customWidth="1"/>
    <col min="3571" max="3571" width="14.375" style="1" customWidth="1"/>
    <col min="3572" max="3812" width="9" style="1"/>
    <col min="3813" max="3814" width="0" style="1" hidden="1" customWidth="1"/>
    <col min="3815" max="3815" width="32.375" style="1" customWidth="1"/>
    <col min="3816" max="3816" width="23.375" style="1" customWidth="1"/>
    <col min="3817" max="3817" width="5.375" style="1" customWidth="1"/>
    <col min="3818" max="3818" width="12.125" style="1" customWidth="1"/>
    <col min="3819" max="3826" width="16.625" style="1" customWidth="1"/>
    <col min="3827" max="3827" width="14.375" style="1" customWidth="1"/>
    <col min="3828" max="4068" width="9" style="1"/>
    <col min="4069" max="4070" width="0" style="1" hidden="1" customWidth="1"/>
    <col min="4071" max="4071" width="32.375" style="1" customWidth="1"/>
    <col min="4072" max="4072" width="23.375" style="1" customWidth="1"/>
    <col min="4073" max="4073" width="5.375" style="1" customWidth="1"/>
    <col min="4074" max="4074" width="12.125" style="1" customWidth="1"/>
    <col min="4075" max="4082" width="16.625" style="1" customWidth="1"/>
    <col min="4083" max="4083" width="14.375" style="1" customWidth="1"/>
    <col min="4084" max="4324" width="9" style="1"/>
    <col min="4325" max="4326" width="0" style="1" hidden="1" customWidth="1"/>
    <col min="4327" max="4327" width="32.375" style="1" customWidth="1"/>
    <col min="4328" max="4328" width="23.375" style="1" customWidth="1"/>
    <col min="4329" max="4329" width="5.375" style="1" customWidth="1"/>
    <col min="4330" max="4330" width="12.125" style="1" customWidth="1"/>
    <col min="4331" max="4338" width="16.625" style="1" customWidth="1"/>
    <col min="4339" max="4339" width="14.375" style="1" customWidth="1"/>
    <col min="4340" max="4580" width="9" style="1"/>
    <col min="4581" max="4582" width="0" style="1" hidden="1" customWidth="1"/>
    <col min="4583" max="4583" width="32.375" style="1" customWidth="1"/>
    <col min="4584" max="4584" width="23.375" style="1" customWidth="1"/>
    <col min="4585" max="4585" width="5.375" style="1" customWidth="1"/>
    <col min="4586" max="4586" width="12.125" style="1" customWidth="1"/>
    <col min="4587" max="4594" width="16.625" style="1" customWidth="1"/>
    <col min="4595" max="4595" width="14.375" style="1" customWidth="1"/>
    <col min="4596" max="4836" width="9" style="1"/>
    <col min="4837" max="4838" width="0" style="1" hidden="1" customWidth="1"/>
    <col min="4839" max="4839" width="32.375" style="1" customWidth="1"/>
    <col min="4840" max="4840" width="23.375" style="1" customWidth="1"/>
    <col min="4841" max="4841" width="5.375" style="1" customWidth="1"/>
    <col min="4842" max="4842" width="12.125" style="1" customWidth="1"/>
    <col min="4843" max="4850" width="16.625" style="1" customWidth="1"/>
    <col min="4851" max="4851" width="14.375" style="1" customWidth="1"/>
    <col min="4852" max="5092" width="9" style="1"/>
    <col min="5093" max="5094" width="0" style="1" hidden="1" customWidth="1"/>
    <col min="5095" max="5095" width="32.375" style="1" customWidth="1"/>
    <col min="5096" max="5096" width="23.375" style="1" customWidth="1"/>
    <col min="5097" max="5097" width="5.375" style="1" customWidth="1"/>
    <col min="5098" max="5098" width="12.125" style="1" customWidth="1"/>
    <col min="5099" max="5106" width="16.625" style="1" customWidth="1"/>
    <col min="5107" max="5107" width="14.375" style="1" customWidth="1"/>
    <col min="5108" max="5348" width="9" style="1"/>
    <col min="5349" max="5350" width="0" style="1" hidden="1" customWidth="1"/>
    <col min="5351" max="5351" width="32.375" style="1" customWidth="1"/>
    <col min="5352" max="5352" width="23.375" style="1" customWidth="1"/>
    <col min="5353" max="5353" width="5.375" style="1" customWidth="1"/>
    <col min="5354" max="5354" width="12.125" style="1" customWidth="1"/>
    <col min="5355" max="5362" width="16.625" style="1" customWidth="1"/>
    <col min="5363" max="5363" width="14.375" style="1" customWidth="1"/>
    <col min="5364" max="5604" width="9" style="1"/>
    <col min="5605" max="5606" width="0" style="1" hidden="1" customWidth="1"/>
    <col min="5607" max="5607" width="32.375" style="1" customWidth="1"/>
    <col min="5608" max="5608" width="23.375" style="1" customWidth="1"/>
    <col min="5609" max="5609" width="5.375" style="1" customWidth="1"/>
    <col min="5610" max="5610" width="12.125" style="1" customWidth="1"/>
    <col min="5611" max="5618" width="16.625" style="1" customWidth="1"/>
    <col min="5619" max="5619" width="14.375" style="1" customWidth="1"/>
    <col min="5620" max="5860" width="9" style="1"/>
    <col min="5861" max="5862" width="0" style="1" hidden="1" customWidth="1"/>
    <col min="5863" max="5863" width="32.375" style="1" customWidth="1"/>
    <col min="5864" max="5864" width="23.375" style="1" customWidth="1"/>
    <col min="5865" max="5865" width="5.375" style="1" customWidth="1"/>
    <col min="5866" max="5866" width="12.125" style="1" customWidth="1"/>
    <col min="5867" max="5874" width="16.625" style="1" customWidth="1"/>
    <col min="5875" max="5875" width="14.375" style="1" customWidth="1"/>
    <col min="5876" max="6116" width="9" style="1"/>
    <col min="6117" max="6118" width="0" style="1" hidden="1" customWidth="1"/>
    <col min="6119" max="6119" width="32.375" style="1" customWidth="1"/>
    <col min="6120" max="6120" width="23.375" style="1" customWidth="1"/>
    <col min="6121" max="6121" width="5.375" style="1" customWidth="1"/>
    <col min="6122" max="6122" width="12.125" style="1" customWidth="1"/>
    <col min="6123" max="6130" width="16.625" style="1" customWidth="1"/>
    <col min="6131" max="6131" width="14.375" style="1" customWidth="1"/>
    <col min="6132" max="6372" width="9" style="1"/>
    <col min="6373" max="6374" width="0" style="1" hidden="1" customWidth="1"/>
    <col min="6375" max="6375" width="32.375" style="1" customWidth="1"/>
    <col min="6376" max="6376" width="23.375" style="1" customWidth="1"/>
    <col min="6377" max="6377" width="5.375" style="1" customWidth="1"/>
    <col min="6378" max="6378" width="12.125" style="1" customWidth="1"/>
    <col min="6379" max="6386" width="16.625" style="1" customWidth="1"/>
    <col min="6387" max="6387" width="14.375" style="1" customWidth="1"/>
    <col min="6388" max="6628" width="9" style="1"/>
    <col min="6629" max="6630" width="0" style="1" hidden="1" customWidth="1"/>
    <col min="6631" max="6631" width="32.375" style="1" customWidth="1"/>
    <col min="6632" max="6632" width="23.375" style="1" customWidth="1"/>
    <col min="6633" max="6633" width="5.375" style="1" customWidth="1"/>
    <col min="6634" max="6634" width="12.125" style="1" customWidth="1"/>
    <col min="6635" max="6642" width="16.625" style="1" customWidth="1"/>
    <col min="6643" max="6643" width="14.375" style="1" customWidth="1"/>
    <col min="6644" max="6884" width="9" style="1"/>
    <col min="6885" max="6886" width="0" style="1" hidden="1" customWidth="1"/>
    <col min="6887" max="6887" width="32.375" style="1" customWidth="1"/>
    <col min="6888" max="6888" width="23.375" style="1" customWidth="1"/>
    <col min="6889" max="6889" width="5.375" style="1" customWidth="1"/>
    <col min="6890" max="6890" width="12.125" style="1" customWidth="1"/>
    <col min="6891" max="6898" width="16.625" style="1" customWidth="1"/>
    <col min="6899" max="6899" width="14.375" style="1" customWidth="1"/>
    <col min="6900" max="7140" width="9" style="1"/>
    <col min="7141" max="7142" width="0" style="1" hidden="1" customWidth="1"/>
    <col min="7143" max="7143" width="32.375" style="1" customWidth="1"/>
    <col min="7144" max="7144" width="23.375" style="1" customWidth="1"/>
    <col min="7145" max="7145" width="5.375" style="1" customWidth="1"/>
    <col min="7146" max="7146" width="12.125" style="1" customWidth="1"/>
    <col min="7147" max="7154" width="16.625" style="1" customWidth="1"/>
    <col min="7155" max="7155" width="14.375" style="1" customWidth="1"/>
    <col min="7156" max="7396" width="9" style="1"/>
    <col min="7397" max="7398" width="0" style="1" hidden="1" customWidth="1"/>
    <col min="7399" max="7399" width="32.375" style="1" customWidth="1"/>
    <col min="7400" max="7400" width="23.375" style="1" customWidth="1"/>
    <col min="7401" max="7401" width="5.375" style="1" customWidth="1"/>
    <col min="7402" max="7402" width="12.125" style="1" customWidth="1"/>
    <col min="7403" max="7410" width="16.625" style="1" customWidth="1"/>
    <col min="7411" max="7411" width="14.375" style="1" customWidth="1"/>
    <col min="7412" max="7652" width="9" style="1"/>
    <col min="7653" max="7654" width="0" style="1" hidden="1" customWidth="1"/>
    <col min="7655" max="7655" width="32.375" style="1" customWidth="1"/>
    <col min="7656" max="7656" width="23.375" style="1" customWidth="1"/>
    <col min="7657" max="7657" width="5.375" style="1" customWidth="1"/>
    <col min="7658" max="7658" width="12.125" style="1" customWidth="1"/>
    <col min="7659" max="7666" width="16.625" style="1" customWidth="1"/>
    <col min="7667" max="7667" width="14.375" style="1" customWidth="1"/>
    <col min="7668" max="7908" width="9" style="1"/>
    <col min="7909" max="7910" width="0" style="1" hidden="1" customWidth="1"/>
    <col min="7911" max="7911" width="32.375" style="1" customWidth="1"/>
    <col min="7912" max="7912" width="23.375" style="1" customWidth="1"/>
    <col min="7913" max="7913" width="5.375" style="1" customWidth="1"/>
    <col min="7914" max="7914" width="12.125" style="1" customWidth="1"/>
    <col min="7915" max="7922" width="16.625" style="1" customWidth="1"/>
    <col min="7923" max="7923" width="14.375" style="1" customWidth="1"/>
    <col min="7924" max="8164" width="9" style="1"/>
    <col min="8165" max="8166" width="0" style="1" hidden="1" customWidth="1"/>
    <col min="8167" max="8167" width="32.375" style="1" customWidth="1"/>
    <col min="8168" max="8168" width="23.375" style="1" customWidth="1"/>
    <col min="8169" max="8169" width="5.375" style="1" customWidth="1"/>
    <col min="8170" max="8170" width="12.125" style="1" customWidth="1"/>
    <col min="8171" max="8178" width="16.625" style="1" customWidth="1"/>
    <col min="8179" max="8179" width="14.375" style="1" customWidth="1"/>
    <col min="8180" max="8420" width="9" style="1"/>
    <col min="8421" max="8422" width="0" style="1" hidden="1" customWidth="1"/>
    <col min="8423" max="8423" width="32.375" style="1" customWidth="1"/>
    <col min="8424" max="8424" width="23.375" style="1" customWidth="1"/>
    <col min="8425" max="8425" width="5.375" style="1" customWidth="1"/>
    <col min="8426" max="8426" width="12.125" style="1" customWidth="1"/>
    <col min="8427" max="8434" width="16.625" style="1" customWidth="1"/>
    <col min="8435" max="8435" width="14.375" style="1" customWidth="1"/>
    <col min="8436" max="8676" width="9" style="1"/>
    <col min="8677" max="8678" width="0" style="1" hidden="1" customWidth="1"/>
    <col min="8679" max="8679" width="32.375" style="1" customWidth="1"/>
    <col min="8680" max="8680" width="23.375" style="1" customWidth="1"/>
    <col min="8681" max="8681" width="5.375" style="1" customWidth="1"/>
    <col min="8682" max="8682" width="12.125" style="1" customWidth="1"/>
    <col min="8683" max="8690" width="16.625" style="1" customWidth="1"/>
    <col min="8691" max="8691" width="14.375" style="1" customWidth="1"/>
    <col min="8692" max="8932" width="9" style="1"/>
    <col min="8933" max="8934" width="0" style="1" hidden="1" customWidth="1"/>
    <col min="8935" max="8935" width="32.375" style="1" customWidth="1"/>
    <col min="8936" max="8936" width="23.375" style="1" customWidth="1"/>
    <col min="8937" max="8937" width="5.375" style="1" customWidth="1"/>
    <col min="8938" max="8938" width="12.125" style="1" customWidth="1"/>
    <col min="8939" max="8946" width="16.625" style="1" customWidth="1"/>
    <col min="8947" max="8947" width="14.375" style="1" customWidth="1"/>
    <col min="8948" max="9188" width="9" style="1"/>
    <col min="9189" max="9190" width="0" style="1" hidden="1" customWidth="1"/>
    <col min="9191" max="9191" width="32.375" style="1" customWidth="1"/>
    <col min="9192" max="9192" width="23.375" style="1" customWidth="1"/>
    <col min="9193" max="9193" width="5.375" style="1" customWidth="1"/>
    <col min="9194" max="9194" width="12.125" style="1" customWidth="1"/>
    <col min="9195" max="9202" width="16.625" style="1" customWidth="1"/>
    <col min="9203" max="9203" width="14.375" style="1" customWidth="1"/>
    <col min="9204" max="9444" width="9" style="1"/>
    <col min="9445" max="9446" width="0" style="1" hidden="1" customWidth="1"/>
    <col min="9447" max="9447" width="32.375" style="1" customWidth="1"/>
    <col min="9448" max="9448" width="23.375" style="1" customWidth="1"/>
    <col min="9449" max="9449" width="5.375" style="1" customWidth="1"/>
    <col min="9450" max="9450" width="12.125" style="1" customWidth="1"/>
    <col min="9451" max="9458" width="16.625" style="1" customWidth="1"/>
    <col min="9459" max="9459" width="14.375" style="1" customWidth="1"/>
    <col min="9460" max="9700" width="9" style="1"/>
    <col min="9701" max="9702" width="0" style="1" hidden="1" customWidth="1"/>
    <col min="9703" max="9703" width="32.375" style="1" customWidth="1"/>
    <col min="9704" max="9704" width="23.375" style="1" customWidth="1"/>
    <col min="9705" max="9705" width="5.375" style="1" customWidth="1"/>
    <col min="9706" max="9706" width="12.125" style="1" customWidth="1"/>
    <col min="9707" max="9714" width="16.625" style="1" customWidth="1"/>
    <col min="9715" max="9715" width="14.375" style="1" customWidth="1"/>
    <col min="9716" max="9956" width="9" style="1"/>
    <col min="9957" max="9958" width="0" style="1" hidden="1" customWidth="1"/>
    <col min="9959" max="9959" width="32.375" style="1" customWidth="1"/>
    <col min="9960" max="9960" width="23.375" style="1" customWidth="1"/>
    <col min="9961" max="9961" width="5.375" style="1" customWidth="1"/>
    <col min="9962" max="9962" width="12.125" style="1" customWidth="1"/>
    <col min="9963" max="9970" width="16.625" style="1" customWidth="1"/>
    <col min="9971" max="9971" width="14.375" style="1" customWidth="1"/>
    <col min="9972" max="10212" width="9" style="1"/>
    <col min="10213" max="10214" width="0" style="1" hidden="1" customWidth="1"/>
    <col min="10215" max="10215" width="32.375" style="1" customWidth="1"/>
    <col min="10216" max="10216" width="23.375" style="1" customWidth="1"/>
    <col min="10217" max="10217" width="5.375" style="1" customWidth="1"/>
    <col min="10218" max="10218" width="12.125" style="1" customWidth="1"/>
    <col min="10219" max="10226" width="16.625" style="1" customWidth="1"/>
    <col min="10227" max="10227" width="14.375" style="1" customWidth="1"/>
    <col min="10228" max="10468" width="9" style="1"/>
    <col min="10469" max="10470" width="0" style="1" hidden="1" customWidth="1"/>
    <col min="10471" max="10471" width="32.375" style="1" customWidth="1"/>
    <col min="10472" max="10472" width="23.375" style="1" customWidth="1"/>
    <col min="10473" max="10473" width="5.375" style="1" customWidth="1"/>
    <col min="10474" max="10474" width="12.125" style="1" customWidth="1"/>
    <col min="10475" max="10482" width="16.625" style="1" customWidth="1"/>
    <col min="10483" max="10483" width="14.375" style="1" customWidth="1"/>
    <col min="10484" max="10724" width="9" style="1"/>
    <col min="10725" max="10726" width="0" style="1" hidden="1" customWidth="1"/>
    <col min="10727" max="10727" width="32.375" style="1" customWidth="1"/>
    <col min="10728" max="10728" width="23.375" style="1" customWidth="1"/>
    <col min="10729" max="10729" width="5.375" style="1" customWidth="1"/>
    <col min="10730" max="10730" width="12.125" style="1" customWidth="1"/>
    <col min="10731" max="10738" width="16.625" style="1" customWidth="1"/>
    <col min="10739" max="10739" width="14.375" style="1" customWidth="1"/>
    <col min="10740" max="10980" width="9" style="1"/>
    <col min="10981" max="10982" width="0" style="1" hidden="1" customWidth="1"/>
    <col min="10983" max="10983" width="32.375" style="1" customWidth="1"/>
    <col min="10984" max="10984" width="23.375" style="1" customWidth="1"/>
    <col min="10985" max="10985" width="5.375" style="1" customWidth="1"/>
    <col min="10986" max="10986" width="12.125" style="1" customWidth="1"/>
    <col min="10987" max="10994" width="16.625" style="1" customWidth="1"/>
    <col min="10995" max="10995" width="14.375" style="1" customWidth="1"/>
    <col min="10996" max="11236" width="9" style="1"/>
    <col min="11237" max="11238" width="0" style="1" hidden="1" customWidth="1"/>
    <col min="11239" max="11239" width="32.375" style="1" customWidth="1"/>
    <col min="11240" max="11240" width="23.375" style="1" customWidth="1"/>
    <col min="11241" max="11241" width="5.375" style="1" customWidth="1"/>
    <col min="11242" max="11242" width="12.125" style="1" customWidth="1"/>
    <col min="11243" max="11250" width="16.625" style="1" customWidth="1"/>
    <col min="11251" max="11251" width="14.375" style="1" customWidth="1"/>
    <col min="11252" max="11492" width="9" style="1"/>
    <col min="11493" max="11494" width="0" style="1" hidden="1" customWidth="1"/>
    <col min="11495" max="11495" width="32.375" style="1" customWidth="1"/>
    <col min="11496" max="11496" width="23.375" style="1" customWidth="1"/>
    <col min="11497" max="11497" width="5.375" style="1" customWidth="1"/>
    <col min="11498" max="11498" width="12.125" style="1" customWidth="1"/>
    <col min="11499" max="11506" width="16.625" style="1" customWidth="1"/>
    <col min="11507" max="11507" width="14.375" style="1" customWidth="1"/>
    <col min="11508" max="11748" width="9" style="1"/>
    <col min="11749" max="11750" width="0" style="1" hidden="1" customWidth="1"/>
    <col min="11751" max="11751" width="32.375" style="1" customWidth="1"/>
    <col min="11752" max="11752" width="23.375" style="1" customWidth="1"/>
    <col min="11753" max="11753" width="5.375" style="1" customWidth="1"/>
    <col min="11754" max="11754" width="12.125" style="1" customWidth="1"/>
    <col min="11755" max="11762" width="16.625" style="1" customWidth="1"/>
    <col min="11763" max="11763" width="14.375" style="1" customWidth="1"/>
    <col min="11764" max="12004" width="9" style="1"/>
    <col min="12005" max="12006" width="0" style="1" hidden="1" customWidth="1"/>
    <col min="12007" max="12007" width="32.375" style="1" customWidth="1"/>
    <col min="12008" max="12008" width="23.375" style="1" customWidth="1"/>
    <col min="12009" max="12009" width="5.375" style="1" customWidth="1"/>
    <col min="12010" max="12010" width="12.125" style="1" customWidth="1"/>
    <col min="12011" max="12018" width="16.625" style="1" customWidth="1"/>
    <col min="12019" max="12019" width="14.375" style="1" customWidth="1"/>
    <col min="12020" max="12260" width="9" style="1"/>
    <col min="12261" max="12262" width="0" style="1" hidden="1" customWidth="1"/>
    <col min="12263" max="12263" width="32.375" style="1" customWidth="1"/>
    <col min="12264" max="12264" width="23.375" style="1" customWidth="1"/>
    <col min="12265" max="12265" width="5.375" style="1" customWidth="1"/>
    <col min="12266" max="12266" width="12.125" style="1" customWidth="1"/>
    <col min="12267" max="12274" width="16.625" style="1" customWidth="1"/>
    <col min="12275" max="12275" width="14.375" style="1" customWidth="1"/>
    <col min="12276" max="12516" width="9" style="1"/>
    <col min="12517" max="12518" width="0" style="1" hidden="1" customWidth="1"/>
    <col min="12519" max="12519" width="32.375" style="1" customWidth="1"/>
    <col min="12520" max="12520" width="23.375" style="1" customWidth="1"/>
    <col min="12521" max="12521" width="5.375" style="1" customWidth="1"/>
    <col min="12522" max="12522" width="12.125" style="1" customWidth="1"/>
    <col min="12523" max="12530" width="16.625" style="1" customWidth="1"/>
    <col min="12531" max="12531" width="14.375" style="1" customWidth="1"/>
    <col min="12532" max="12772" width="9" style="1"/>
    <col min="12773" max="12774" width="0" style="1" hidden="1" customWidth="1"/>
    <col min="12775" max="12775" width="32.375" style="1" customWidth="1"/>
    <col min="12776" max="12776" width="23.375" style="1" customWidth="1"/>
    <col min="12777" max="12777" width="5.375" style="1" customWidth="1"/>
    <col min="12778" max="12778" width="12.125" style="1" customWidth="1"/>
    <col min="12779" max="12786" width="16.625" style="1" customWidth="1"/>
    <col min="12787" max="12787" width="14.375" style="1" customWidth="1"/>
    <col min="12788" max="13028" width="9" style="1"/>
    <col min="13029" max="13030" width="0" style="1" hidden="1" customWidth="1"/>
    <col min="13031" max="13031" width="32.375" style="1" customWidth="1"/>
    <col min="13032" max="13032" width="23.375" style="1" customWidth="1"/>
    <col min="13033" max="13033" width="5.375" style="1" customWidth="1"/>
    <col min="13034" max="13034" width="12.125" style="1" customWidth="1"/>
    <col min="13035" max="13042" width="16.625" style="1" customWidth="1"/>
    <col min="13043" max="13043" width="14.375" style="1" customWidth="1"/>
    <col min="13044" max="13284" width="9" style="1"/>
    <col min="13285" max="13286" width="0" style="1" hidden="1" customWidth="1"/>
    <col min="13287" max="13287" width="32.375" style="1" customWidth="1"/>
    <col min="13288" max="13288" width="23.375" style="1" customWidth="1"/>
    <col min="13289" max="13289" width="5.375" style="1" customWidth="1"/>
    <col min="13290" max="13290" width="12.125" style="1" customWidth="1"/>
    <col min="13291" max="13298" width="16.625" style="1" customWidth="1"/>
    <col min="13299" max="13299" width="14.375" style="1" customWidth="1"/>
    <col min="13300" max="13540" width="9" style="1"/>
    <col min="13541" max="13542" width="0" style="1" hidden="1" customWidth="1"/>
    <col min="13543" max="13543" width="32.375" style="1" customWidth="1"/>
    <col min="13544" max="13544" width="23.375" style="1" customWidth="1"/>
    <col min="13545" max="13545" width="5.375" style="1" customWidth="1"/>
    <col min="13546" max="13546" width="12.125" style="1" customWidth="1"/>
    <col min="13547" max="13554" width="16.625" style="1" customWidth="1"/>
    <col min="13555" max="13555" width="14.375" style="1" customWidth="1"/>
    <col min="13556" max="13796" width="9" style="1"/>
    <col min="13797" max="13798" width="0" style="1" hidden="1" customWidth="1"/>
    <col min="13799" max="13799" width="32.375" style="1" customWidth="1"/>
    <col min="13800" max="13800" width="23.375" style="1" customWidth="1"/>
    <col min="13801" max="13801" width="5.375" style="1" customWidth="1"/>
    <col min="13802" max="13802" width="12.125" style="1" customWidth="1"/>
    <col min="13803" max="13810" width="16.625" style="1" customWidth="1"/>
    <col min="13811" max="13811" width="14.375" style="1" customWidth="1"/>
    <col min="13812" max="14052" width="9" style="1"/>
    <col min="14053" max="14054" width="0" style="1" hidden="1" customWidth="1"/>
    <col min="14055" max="14055" width="32.375" style="1" customWidth="1"/>
    <col min="14056" max="14056" width="23.375" style="1" customWidth="1"/>
    <col min="14057" max="14057" width="5.375" style="1" customWidth="1"/>
    <col min="14058" max="14058" width="12.125" style="1" customWidth="1"/>
    <col min="14059" max="14066" width="16.625" style="1" customWidth="1"/>
    <col min="14067" max="14067" width="14.375" style="1" customWidth="1"/>
    <col min="14068" max="14308" width="9" style="1"/>
    <col min="14309" max="14310" width="0" style="1" hidden="1" customWidth="1"/>
    <col min="14311" max="14311" width="32.375" style="1" customWidth="1"/>
    <col min="14312" max="14312" width="23.375" style="1" customWidth="1"/>
    <col min="14313" max="14313" width="5.375" style="1" customWidth="1"/>
    <col min="14314" max="14314" width="12.125" style="1" customWidth="1"/>
    <col min="14315" max="14322" width="16.625" style="1" customWidth="1"/>
    <col min="14323" max="14323" width="14.375" style="1" customWidth="1"/>
    <col min="14324" max="14564" width="9" style="1"/>
    <col min="14565" max="14566" width="0" style="1" hidden="1" customWidth="1"/>
    <col min="14567" max="14567" width="32.375" style="1" customWidth="1"/>
    <col min="14568" max="14568" width="23.375" style="1" customWidth="1"/>
    <col min="14569" max="14569" width="5.375" style="1" customWidth="1"/>
    <col min="14570" max="14570" width="12.125" style="1" customWidth="1"/>
    <col min="14571" max="14578" width="16.625" style="1" customWidth="1"/>
    <col min="14579" max="14579" width="14.375" style="1" customWidth="1"/>
    <col min="14580" max="14820" width="9" style="1"/>
    <col min="14821" max="14822" width="0" style="1" hidden="1" customWidth="1"/>
    <col min="14823" max="14823" width="32.375" style="1" customWidth="1"/>
    <col min="14824" max="14824" width="23.375" style="1" customWidth="1"/>
    <col min="14825" max="14825" width="5.375" style="1" customWidth="1"/>
    <col min="14826" max="14826" width="12.125" style="1" customWidth="1"/>
    <col min="14827" max="14834" width="16.625" style="1" customWidth="1"/>
    <col min="14835" max="14835" width="14.375" style="1" customWidth="1"/>
    <col min="14836" max="15076" width="9" style="1"/>
    <col min="15077" max="15078" width="0" style="1" hidden="1" customWidth="1"/>
    <col min="15079" max="15079" width="32.375" style="1" customWidth="1"/>
    <col min="15080" max="15080" width="23.375" style="1" customWidth="1"/>
    <col min="15081" max="15081" width="5.375" style="1" customWidth="1"/>
    <col min="15082" max="15082" width="12.125" style="1" customWidth="1"/>
    <col min="15083" max="15090" width="16.625" style="1" customWidth="1"/>
    <col min="15091" max="15091" width="14.375" style="1" customWidth="1"/>
    <col min="15092" max="15332" width="9" style="1"/>
    <col min="15333" max="15334" width="0" style="1" hidden="1" customWidth="1"/>
    <col min="15335" max="15335" width="32.375" style="1" customWidth="1"/>
    <col min="15336" max="15336" width="23.375" style="1" customWidth="1"/>
    <col min="15337" max="15337" width="5.375" style="1" customWidth="1"/>
    <col min="15338" max="15338" width="12.125" style="1" customWidth="1"/>
    <col min="15339" max="15346" width="16.625" style="1" customWidth="1"/>
    <col min="15347" max="15347" width="14.375" style="1" customWidth="1"/>
    <col min="15348" max="15588" width="9" style="1"/>
    <col min="15589" max="15590" width="0" style="1" hidden="1" customWidth="1"/>
    <col min="15591" max="15591" width="32.375" style="1" customWidth="1"/>
    <col min="15592" max="15592" width="23.375" style="1" customWidth="1"/>
    <col min="15593" max="15593" width="5.375" style="1" customWidth="1"/>
    <col min="15594" max="15594" width="12.125" style="1" customWidth="1"/>
    <col min="15595" max="15602" width="16.625" style="1" customWidth="1"/>
    <col min="15603" max="15603" width="14.375" style="1" customWidth="1"/>
    <col min="15604" max="15844" width="9" style="1"/>
    <col min="15845" max="15846" width="0" style="1" hidden="1" customWidth="1"/>
    <col min="15847" max="15847" width="32.375" style="1" customWidth="1"/>
    <col min="15848" max="15848" width="23.375" style="1" customWidth="1"/>
    <col min="15849" max="15849" width="5.375" style="1" customWidth="1"/>
    <col min="15850" max="15850" width="12.125" style="1" customWidth="1"/>
    <col min="15851" max="15858" width="16.625" style="1" customWidth="1"/>
    <col min="15859" max="15859" width="14.375" style="1" customWidth="1"/>
    <col min="15860" max="16100" width="9" style="1"/>
    <col min="16101" max="16102" width="0" style="1" hidden="1" customWidth="1"/>
    <col min="16103" max="16103" width="32.375" style="1" customWidth="1"/>
    <col min="16104" max="16104" width="23.375" style="1" customWidth="1"/>
    <col min="16105" max="16105" width="5.375" style="1" customWidth="1"/>
    <col min="16106" max="16106" width="12.125" style="1" customWidth="1"/>
    <col min="16107" max="16114" width="16.625" style="1" customWidth="1"/>
    <col min="16115" max="16115" width="14.375" style="1" customWidth="1"/>
    <col min="16116" max="16384" width="9" style="1"/>
  </cols>
  <sheetData>
    <row r="1" spans="1:20" ht="30" customHeight="1" x14ac:dyDescent="0.3">
      <c r="C1" s="136" t="s">
        <v>27</v>
      </c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1:20" ht="30" customHeight="1" x14ac:dyDescent="0.3">
      <c r="A2" s="135" t="s">
        <v>0</v>
      </c>
      <c r="B2" s="135" t="s">
        <v>1</v>
      </c>
      <c r="C2" s="135" t="s">
        <v>2</v>
      </c>
      <c r="D2" s="135" t="s">
        <v>3</v>
      </c>
      <c r="E2" s="135" t="s">
        <v>4</v>
      </c>
      <c r="F2" s="137" t="s">
        <v>23</v>
      </c>
      <c r="G2" s="138"/>
      <c r="H2" s="138"/>
      <c r="I2" s="138"/>
      <c r="J2" s="138"/>
      <c r="K2" s="138"/>
      <c r="L2" s="138"/>
      <c r="M2" s="138"/>
      <c r="N2" s="139"/>
      <c r="O2" s="135" t="s">
        <v>5</v>
      </c>
    </row>
    <row r="3" spans="1:20" ht="30" customHeight="1" x14ac:dyDescent="0.3">
      <c r="A3" s="135"/>
      <c r="B3" s="135"/>
      <c r="C3" s="135"/>
      <c r="D3" s="135"/>
      <c r="E3" s="135"/>
      <c r="F3" s="21" t="s">
        <v>6</v>
      </c>
      <c r="G3" s="135" t="s">
        <v>7</v>
      </c>
      <c r="H3" s="135"/>
      <c r="I3" s="135" t="s">
        <v>8</v>
      </c>
      <c r="J3" s="135"/>
      <c r="K3" s="135" t="s">
        <v>9</v>
      </c>
      <c r="L3" s="135"/>
      <c r="M3" s="135" t="s">
        <v>10</v>
      </c>
      <c r="N3" s="135"/>
      <c r="O3" s="135"/>
    </row>
    <row r="4" spans="1:20" ht="30" customHeight="1" x14ac:dyDescent="0.3">
      <c r="A4" s="135"/>
      <c r="B4" s="135"/>
      <c r="C4" s="135"/>
      <c r="D4" s="135"/>
      <c r="E4" s="135"/>
      <c r="F4" s="20"/>
      <c r="G4" s="34" t="s">
        <v>11</v>
      </c>
      <c r="H4" s="34" t="s">
        <v>12</v>
      </c>
      <c r="I4" s="34" t="s">
        <v>11</v>
      </c>
      <c r="J4" s="34" t="s">
        <v>12</v>
      </c>
      <c r="K4" s="34" t="s">
        <v>11</v>
      </c>
      <c r="L4" s="34" t="s">
        <v>12</v>
      </c>
      <c r="M4" s="34" t="s">
        <v>11</v>
      </c>
      <c r="N4" s="19" t="s">
        <v>12</v>
      </c>
      <c r="O4" s="135"/>
    </row>
    <row r="5" spans="1:20" ht="30" customHeight="1" x14ac:dyDescent="0.3">
      <c r="A5" s="2"/>
      <c r="B5" s="2"/>
      <c r="C5" s="59" t="s">
        <v>110</v>
      </c>
      <c r="D5" s="2"/>
      <c r="E5" s="2"/>
      <c r="F5" s="3"/>
      <c r="G5" s="4"/>
      <c r="H5" s="4"/>
      <c r="I5" s="4"/>
      <c r="J5" s="4"/>
      <c r="K5" s="4"/>
      <c r="L5" s="4"/>
      <c r="M5" s="4"/>
      <c r="N5" s="4"/>
      <c r="O5" s="2"/>
    </row>
    <row r="6" spans="1:20" ht="30" customHeight="1" x14ac:dyDescent="0.3">
      <c r="A6" s="2"/>
      <c r="B6" s="2"/>
      <c r="C6" s="2" t="str">
        <f>내역서!C7</f>
        <v>1. 공통 공사</v>
      </c>
      <c r="D6" s="2"/>
      <c r="E6" s="2"/>
      <c r="F6" s="3"/>
      <c r="G6" s="4"/>
      <c r="H6" s="4">
        <f>내역서!H12</f>
        <v>0</v>
      </c>
      <c r="I6" s="4"/>
      <c r="J6" s="4">
        <f>내역서!J12</f>
        <v>0</v>
      </c>
      <c r="K6" s="4"/>
      <c r="L6" s="4">
        <f>내역서!L12</f>
        <v>0</v>
      </c>
      <c r="M6" s="4"/>
      <c r="N6" s="4">
        <f t="shared" ref="N6:N10" si="0">+H6+J6+L6</f>
        <v>0</v>
      </c>
      <c r="O6" s="2"/>
      <c r="Q6" s="5"/>
      <c r="R6" s="5"/>
      <c r="S6" s="5"/>
      <c r="T6" s="5"/>
    </row>
    <row r="7" spans="1:20" ht="30" customHeight="1" x14ac:dyDescent="0.3">
      <c r="A7" s="2"/>
      <c r="B7" s="2"/>
      <c r="C7" s="2" t="str">
        <f>내역서!C13</f>
        <v>2. 건축공사</v>
      </c>
      <c r="D7" s="2"/>
      <c r="E7" s="2"/>
      <c r="F7" s="3"/>
      <c r="G7" s="4"/>
      <c r="H7" s="4">
        <f>내역서!H367</f>
        <v>0</v>
      </c>
      <c r="I7" s="4"/>
      <c r="J7" s="4">
        <f>내역서!J367</f>
        <v>0</v>
      </c>
      <c r="K7" s="4"/>
      <c r="L7" s="4">
        <v>0</v>
      </c>
      <c r="M7" s="4"/>
      <c r="N7" s="4">
        <f t="shared" si="0"/>
        <v>0</v>
      </c>
      <c r="O7" s="2"/>
      <c r="Q7" s="5"/>
      <c r="R7" s="5"/>
      <c r="S7" s="5"/>
      <c r="T7" s="5"/>
    </row>
    <row r="8" spans="1:20" ht="30" customHeight="1" x14ac:dyDescent="0.3">
      <c r="A8" s="2"/>
      <c r="B8" s="2"/>
      <c r="C8" s="2" t="str">
        <f>내역서!C368</f>
        <v>3. 전기, 통신 공사</v>
      </c>
      <c r="D8" s="2"/>
      <c r="E8" s="2"/>
      <c r="F8" s="3"/>
      <c r="G8" s="4"/>
      <c r="H8" s="4">
        <f>내역서!H396</f>
        <v>0</v>
      </c>
      <c r="I8" s="4"/>
      <c r="J8" s="4">
        <f>내역서!J396</f>
        <v>0</v>
      </c>
      <c r="K8" s="4"/>
      <c r="L8" s="4">
        <f>내역서!L396</f>
        <v>0</v>
      </c>
      <c r="M8" s="4"/>
      <c r="N8" s="4">
        <f t="shared" si="0"/>
        <v>0</v>
      </c>
      <c r="O8" s="2"/>
      <c r="Q8" s="5"/>
      <c r="R8" s="5"/>
      <c r="S8" s="5"/>
      <c r="T8" s="5"/>
    </row>
    <row r="9" spans="1:20" ht="30" customHeight="1" x14ac:dyDescent="0.3">
      <c r="A9" s="2"/>
      <c r="B9" s="2"/>
      <c r="C9" s="2" t="str">
        <f>내역서!C398</f>
        <v>4. 기계설비 공사</v>
      </c>
      <c r="D9" s="2"/>
      <c r="E9" s="2"/>
      <c r="F9" s="6"/>
      <c r="G9" s="60"/>
      <c r="H9" s="60">
        <f>내역서!H441</f>
        <v>0</v>
      </c>
      <c r="I9" s="60"/>
      <c r="J9" s="60">
        <f>내역서!J441</f>
        <v>0</v>
      </c>
      <c r="K9" s="60"/>
      <c r="L9" s="60">
        <f>내역서!L441</f>
        <v>0</v>
      </c>
      <c r="M9" s="60"/>
      <c r="N9" s="60">
        <f t="shared" si="0"/>
        <v>0</v>
      </c>
      <c r="O9" s="2"/>
      <c r="Q9" s="5"/>
      <c r="R9" s="5"/>
      <c r="S9" s="5"/>
      <c r="T9" s="5"/>
    </row>
    <row r="10" spans="1:20" ht="30" customHeight="1" x14ac:dyDescent="0.3">
      <c r="A10" s="2"/>
      <c r="B10" s="2"/>
      <c r="C10" s="2" t="str">
        <f>내역서!C442</f>
        <v>5. 위생설비공사</v>
      </c>
      <c r="D10" s="2"/>
      <c r="E10" s="2"/>
      <c r="F10" s="6"/>
      <c r="G10" s="60"/>
      <c r="H10" s="60">
        <f>내역서!H447</f>
        <v>0</v>
      </c>
      <c r="I10" s="60"/>
      <c r="J10" s="60">
        <f>내역서!J447</f>
        <v>0</v>
      </c>
      <c r="K10" s="60"/>
      <c r="L10" s="60">
        <f>내역서!L447</f>
        <v>0</v>
      </c>
      <c r="M10" s="60"/>
      <c r="N10" s="60">
        <f t="shared" si="0"/>
        <v>0</v>
      </c>
      <c r="O10" s="2"/>
      <c r="Q10" s="5"/>
      <c r="R10" s="5"/>
      <c r="S10" s="5"/>
      <c r="T10" s="5"/>
    </row>
    <row r="11" spans="1:20" ht="30" customHeight="1" x14ac:dyDescent="0.3">
      <c r="A11" s="2"/>
      <c r="B11" s="2"/>
      <c r="C11" s="2"/>
      <c r="D11" s="2"/>
      <c r="E11" s="2"/>
      <c r="F11" s="6"/>
      <c r="G11" s="60"/>
      <c r="H11" s="60"/>
      <c r="I11" s="60"/>
      <c r="J11" s="60"/>
      <c r="K11" s="60"/>
      <c r="L11" s="60"/>
      <c r="M11" s="60"/>
      <c r="N11" s="60"/>
      <c r="O11" s="2"/>
      <c r="Q11" s="5"/>
      <c r="R11" s="5"/>
      <c r="S11" s="5"/>
      <c r="T11" s="5"/>
    </row>
    <row r="12" spans="1:20" ht="30" customHeight="1" x14ac:dyDescent="0.3">
      <c r="A12" s="2"/>
      <c r="B12" s="2"/>
      <c r="C12" s="2"/>
      <c r="D12" s="2"/>
      <c r="E12" s="2"/>
      <c r="F12" s="6"/>
      <c r="G12" s="60"/>
      <c r="H12" s="60"/>
      <c r="I12" s="60"/>
      <c r="J12" s="60"/>
      <c r="K12" s="60"/>
      <c r="L12" s="60"/>
      <c r="M12" s="60"/>
      <c r="N12" s="60"/>
      <c r="O12" s="2"/>
      <c r="Q12" s="5"/>
      <c r="R12" s="5"/>
      <c r="S12" s="5"/>
      <c r="T12" s="5"/>
    </row>
    <row r="13" spans="1:20" ht="30" customHeight="1" x14ac:dyDescent="0.3">
      <c r="A13" s="2"/>
      <c r="B13" s="2"/>
      <c r="C13" s="2"/>
      <c r="D13" s="2"/>
      <c r="E13" s="2"/>
      <c r="F13" s="6"/>
      <c r="G13" s="60"/>
      <c r="H13" s="60"/>
      <c r="I13" s="60"/>
      <c r="J13" s="60"/>
      <c r="K13" s="60"/>
      <c r="L13" s="60"/>
      <c r="M13" s="60"/>
      <c r="N13" s="60"/>
      <c r="O13" s="2"/>
      <c r="Q13" s="5"/>
      <c r="R13" s="5"/>
      <c r="S13" s="5"/>
      <c r="T13" s="5"/>
    </row>
    <row r="14" spans="1:20" ht="30" customHeight="1" x14ac:dyDescent="0.3">
      <c r="A14" s="2"/>
      <c r="B14" s="2"/>
      <c r="C14" s="2"/>
      <c r="D14" s="2"/>
      <c r="E14" s="2"/>
      <c r="F14" s="6"/>
      <c r="G14" s="60"/>
      <c r="H14" s="60"/>
      <c r="I14" s="60"/>
      <c r="J14" s="60"/>
      <c r="K14" s="60"/>
      <c r="L14" s="60"/>
      <c r="M14" s="60"/>
      <c r="N14" s="60"/>
      <c r="O14" s="2"/>
      <c r="Q14" s="5"/>
      <c r="R14" s="5"/>
      <c r="S14" s="5"/>
      <c r="T14" s="5"/>
    </row>
    <row r="15" spans="1:20" ht="30" customHeight="1" x14ac:dyDescent="0.3">
      <c r="A15" s="2"/>
      <c r="B15" s="2"/>
      <c r="C15" s="2"/>
      <c r="D15" s="2"/>
      <c r="E15" s="2"/>
      <c r="F15" s="6"/>
      <c r="G15" s="60"/>
      <c r="H15" s="60"/>
      <c r="I15" s="60"/>
      <c r="J15" s="60"/>
      <c r="K15" s="60"/>
      <c r="L15" s="60"/>
      <c r="M15" s="60"/>
      <c r="N15" s="60"/>
      <c r="O15" s="2"/>
      <c r="Q15" s="5"/>
      <c r="R15" s="5"/>
      <c r="S15" s="5"/>
      <c r="T15" s="5"/>
    </row>
    <row r="16" spans="1:20" ht="30" customHeight="1" x14ac:dyDescent="0.3">
      <c r="A16" s="2"/>
      <c r="B16" s="2"/>
      <c r="C16" s="2"/>
      <c r="D16" s="2"/>
      <c r="E16" s="2"/>
      <c r="F16" s="6"/>
      <c r="G16" s="60"/>
      <c r="H16" s="60"/>
      <c r="I16" s="60"/>
      <c r="J16" s="60"/>
      <c r="K16" s="60"/>
      <c r="L16" s="60"/>
      <c r="M16" s="60"/>
      <c r="N16" s="60"/>
      <c r="O16" s="2"/>
      <c r="Q16" s="5"/>
      <c r="R16" s="5"/>
      <c r="S16" s="5"/>
      <c r="T16" s="5"/>
    </row>
    <row r="17" spans="1:20" ht="30" customHeight="1" x14ac:dyDescent="0.3">
      <c r="A17" s="2"/>
      <c r="B17" s="2"/>
      <c r="C17" s="2"/>
      <c r="D17" s="2"/>
      <c r="E17" s="2"/>
      <c r="F17" s="6"/>
      <c r="G17" s="60"/>
      <c r="H17" s="60"/>
      <c r="I17" s="60"/>
      <c r="J17" s="60"/>
      <c r="K17" s="60"/>
      <c r="L17" s="60"/>
      <c r="M17" s="60"/>
      <c r="N17" s="60"/>
      <c r="O17" s="2"/>
      <c r="Q17" s="5"/>
      <c r="R17" s="5"/>
      <c r="S17" s="5"/>
      <c r="T17" s="5"/>
    </row>
    <row r="18" spans="1:20" ht="30" customHeight="1" x14ac:dyDescent="0.3">
      <c r="A18" s="2"/>
      <c r="B18" s="2"/>
      <c r="C18" s="2"/>
      <c r="D18" s="2"/>
      <c r="E18" s="2"/>
      <c r="F18" s="6"/>
      <c r="G18" s="60"/>
      <c r="H18" s="60"/>
      <c r="I18" s="60"/>
      <c r="J18" s="60"/>
      <c r="K18" s="60"/>
      <c r="L18" s="60"/>
      <c r="M18" s="60"/>
      <c r="N18" s="60"/>
      <c r="O18" s="2"/>
      <c r="Q18" s="5"/>
      <c r="R18" s="5"/>
      <c r="S18" s="5"/>
      <c r="T18" s="5"/>
    </row>
    <row r="19" spans="1:20" ht="30" customHeight="1" x14ac:dyDescent="0.3">
      <c r="A19" s="2"/>
      <c r="B19" s="2"/>
      <c r="C19" s="2"/>
      <c r="D19" s="2"/>
      <c r="E19" s="2"/>
      <c r="F19" s="6"/>
      <c r="G19" s="60"/>
      <c r="H19" s="60"/>
      <c r="I19" s="60"/>
      <c r="J19" s="60"/>
      <c r="K19" s="60"/>
      <c r="L19" s="60"/>
      <c r="M19" s="60"/>
      <c r="N19" s="60"/>
      <c r="O19" s="2"/>
      <c r="Q19" s="5"/>
      <c r="R19" s="5"/>
      <c r="S19" s="5"/>
      <c r="T19" s="5"/>
    </row>
    <row r="20" spans="1:20" ht="30" customHeight="1" x14ac:dyDescent="0.3">
      <c r="A20" s="2"/>
      <c r="B20" s="2"/>
      <c r="C20" s="2"/>
      <c r="D20" s="2"/>
      <c r="E20" s="2"/>
      <c r="F20" s="6"/>
      <c r="G20" s="60"/>
      <c r="H20" s="60"/>
      <c r="I20" s="60"/>
      <c r="J20" s="60"/>
      <c r="K20" s="60"/>
      <c r="L20" s="60"/>
      <c r="M20" s="60"/>
      <c r="N20" s="60"/>
      <c r="O20" s="2"/>
      <c r="Q20" s="5"/>
      <c r="R20" s="5"/>
      <c r="S20" s="5"/>
      <c r="T20" s="5"/>
    </row>
    <row r="21" spans="1:20" ht="30" customHeight="1" x14ac:dyDescent="0.3">
      <c r="A21" s="2"/>
      <c r="B21" s="2"/>
      <c r="C21" s="2"/>
      <c r="D21" s="2"/>
      <c r="E21" s="2"/>
      <c r="F21" s="6"/>
      <c r="G21" s="60"/>
      <c r="H21" s="60"/>
      <c r="I21" s="60"/>
      <c r="J21" s="60"/>
      <c r="K21" s="60"/>
      <c r="L21" s="60"/>
      <c r="M21" s="60"/>
      <c r="N21" s="60"/>
      <c r="O21" s="2"/>
      <c r="Q21" s="5"/>
      <c r="R21" s="5"/>
      <c r="S21" s="5"/>
      <c r="T21" s="5"/>
    </row>
    <row r="22" spans="1:20" ht="30" customHeight="1" x14ac:dyDescent="0.3">
      <c r="A22" s="2"/>
      <c r="B22" s="2"/>
      <c r="C22" s="2"/>
      <c r="D22" s="2"/>
      <c r="E22" s="2"/>
      <c r="F22" s="6"/>
      <c r="G22" s="60"/>
      <c r="H22" s="60"/>
      <c r="I22" s="60"/>
      <c r="J22" s="60"/>
      <c r="K22" s="60"/>
      <c r="L22" s="60"/>
      <c r="M22" s="60"/>
      <c r="N22" s="60"/>
      <c r="O22" s="2"/>
      <c r="Q22" s="5"/>
      <c r="R22" s="5"/>
      <c r="S22" s="5"/>
      <c r="T22" s="5"/>
    </row>
    <row r="23" spans="1:20" s="64" customFormat="1" ht="30" customHeight="1" x14ac:dyDescent="0.3">
      <c r="A23" s="59"/>
      <c r="B23" s="59"/>
      <c r="C23" s="61" t="s">
        <v>111</v>
      </c>
      <c r="D23" s="59"/>
      <c r="E23" s="59"/>
      <c r="F23" s="62"/>
      <c r="G23" s="63"/>
      <c r="H23" s="63">
        <f>SUM(H5:H22)</f>
        <v>0</v>
      </c>
      <c r="I23" s="63"/>
      <c r="J23" s="63">
        <f>SUM(J5:J22)</f>
        <v>0</v>
      </c>
      <c r="K23" s="63"/>
      <c r="L23" s="63">
        <f>SUM(L5:L22)</f>
        <v>0</v>
      </c>
      <c r="M23" s="63"/>
      <c r="N23" s="63">
        <f t="shared" ref="N23" si="1">H23+J23+L23</f>
        <v>0</v>
      </c>
      <c r="O23" s="59"/>
      <c r="Q23" s="65"/>
      <c r="R23" s="65"/>
      <c r="S23" s="65"/>
      <c r="T23" s="65"/>
    </row>
  </sheetData>
  <mergeCells count="12">
    <mergeCell ref="K3:L3"/>
    <mergeCell ref="M3:N3"/>
    <mergeCell ref="C1:O1"/>
    <mergeCell ref="A2:A4"/>
    <mergeCell ref="B2:B4"/>
    <mergeCell ref="C2:C4"/>
    <mergeCell ref="D2:D4"/>
    <mergeCell ref="E2:E4"/>
    <mergeCell ref="F2:N2"/>
    <mergeCell ref="O2:O4"/>
    <mergeCell ref="G3:H3"/>
    <mergeCell ref="I3:J3"/>
  </mergeCells>
  <phoneticPr fontId="4" type="noConversion"/>
  <pageMargins left="0.7" right="0.7" top="0.75" bottom="0.75" header="0.3" footer="0.3"/>
  <pageSetup paperSize="8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865E7-E125-4984-91C5-ECBA8FE9B0AC}">
  <sheetPr>
    <pageSetUpPr fitToPage="1"/>
  </sheetPr>
  <dimension ref="A1:WUG447"/>
  <sheetViews>
    <sheetView tabSelected="1" view="pageBreakPreview" topLeftCell="C1" zoomScale="70" zoomScaleNormal="70" zoomScaleSheetLayoutView="70" workbookViewId="0">
      <pane ySplit="5" topLeftCell="A441" activePane="bottomLeft" state="frozen"/>
      <selection activeCell="C1" sqref="C1"/>
      <selection pane="bottomLeft" activeCell="D20" sqref="D20"/>
    </sheetView>
  </sheetViews>
  <sheetFormatPr defaultRowHeight="16.5" x14ac:dyDescent="0.3"/>
  <cols>
    <col min="1" max="1" width="14.375" style="1" hidden="1" customWidth="1"/>
    <col min="2" max="2" width="13.25" style="1" hidden="1" customWidth="1"/>
    <col min="3" max="3" width="32.375" style="1" customWidth="1"/>
    <col min="4" max="4" width="50.75" style="1" bestFit="1" customWidth="1"/>
    <col min="5" max="5" width="6.5" style="11" customWidth="1"/>
    <col min="6" max="6" width="9.125" style="8" customWidth="1"/>
    <col min="7" max="14" width="16.625" style="1" customWidth="1"/>
    <col min="15" max="15" width="23.5" style="1" customWidth="1"/>
    <col min="16" max="19" width="12.625" style="1" bestFit="1" customWidth="1"/>
    <col min="20" max="227" width="9" style="1"/>
    <col min="228" max="229" width="0" style="1" hidden="1" customWidth="1"/>
    <col min="230" max="230" width="32.375" style="1" customWidth="1"/>
    <col min="231" max="231" width="23.375" style="1" customWidth="1"/>
    <col min="232" max="232" width="5.375" style="1" customWidth="1"/>
    <col min="233" max="233" width="12.125" style="1" customWidth="1"/>
    <col min="234" max="241" width="16.625" style="1" customWidth="1"/>
    <col min="242" max="242" width="14.375" style="1" customWidth="1"/>
    <col min="243" max="483" width="9" style="1"/>
    <col min="484" max="485" width="0" style="1" hidden="1" customWidth="1"/>
    <col min="486" max="486" width="32.375" style="1" customWidth="1"/>
    <col min="487" max="487" width="23.375" style="1" customWidth="1"/>
    <col min="488" max="488" width="5.375" style="1" customWidth="1"/>
    <col min="489" max="489" width="12.125" style="1" customWidth="1"/>
    <col min="490" max="497" width="16.625" style="1" customWidth="1"/>
    <col min="498" max="498" width="14.375" style="1" customWidth="1"/>
    <col min="499" max="739" width="9" style="1"/>
    <col min="740" max="741" width="0" style="1" hidden="1" customWidth="1"/>
    <col min="742" max="742" width="32.375" style="1" customWidth="1"/>
    <col min="743" max="743" width="23.375" style="1" customWidth="1"/>
    <col min="744" max="744" width="5.375" style="1" customWidth="1"/>
    <col min="745" max="745" width="12.125" style="1" customWidth="1"/>
    <col min="746" max="753" width="16.625" style="1" customWidth="1"/>
    <col min="754" max="754" width="14.375" style="1" customWidth="1"/>
    <col min="755" max="995" width="9" style="1"/>
    <col min="996" max="997" width="0" style="1" hidden="1" customWidth="1"/>
    <col min="998" max="998" width="32.375" style="1" customWidth="1"/>
    <col min="999" max="999" width="23.375" style="1" customWidth="1"/>
    <col min="1000" max="1000" width="5.375" style="1" customWidth="1"/>
    <col min="1001" max="1001" width="12.125" style="1" customWidth="1"/>
    <col min="1002" max="1009" width="16.625" style="1" customWidth="1"/>
    <col min="1010" max="1010" width="14.375" style="1" customWidth="1"/>
    <col min="1011" max="1251" width="9" style="1"/>
    <col min="1252" max="1253" width="0" style="1" hidden="1" customWidth="1"/>
    <col min="1254" max="1254" width="32.375" style="1" customWidth="1"/>
    <col min="1255" max="1255" width="23.375" style="1" customWidth="1"/>
    <col min="1256" max="1256" width="5.375" style="1" customWidth="1"/>
    <col min="1257" max="1257" width="12.125" style="1" customWidth="1"/>
    <col min="1258" max="1265" width="16.625" style="1" customWidth="1"/>
    <col min="1266" max="1266" width="14.375" style="1" customWidth="1"/>
    <col min="1267" max="1507" width="9" style="1"/>
    <col min="1508" max="1509" width="0" style="1" hidden="1" customWidth="1"/>
    <col min="1510" max="1510" width="32.375" style="1" customWidth="1"/>
    <col min="1511" max="1511" width="23.375" style="1" customWidth="1"/>
    <col min="1512" max="1512" width="5.375" style="1" customWidth="1"/>
    <col min="1513" max="1513" width="12.125" style="1" customWidth="1"/>
    <col min="1514" max="1521" width="16.625" style="1" customWidth="1"/>
    <col min="1522" max="1522" width="14.375" style="1" customWidth="1"/>
    <col min="1523" max="1763" width="9" style="1"/>
    <col min="1764" max="1765" width="0" style="1" hidden="1" customWidth="1"/>
    <col min="1766" max="1766" width="32.375" style="1" customWidth="1"/>
    <col min="1767" max="1767" width="23.375" style="1" customWidth="1"/>
    <col min="1768" max="1768" width="5.375" style="1" customWidth="1"/>
    <col min="1769" max="1769" width="12.125" style="1" customWidth="1"/>
    <col min="1770" max="1777" width="16.625" style="1" customWidth="1"/>
    <col min="1778" max="1778" width="14.375" style="1" customWidth="1"/>
    <col min="1779" max="2019" width="9" style="1"/>
    <col min="2020" max="2021" width="0" style="1" hidden="1" customWidth="1"/>
    <col min="2022" max="2022" width="32.375" style="1" customWidth="1"/>
    <col min="2023" max="2023" width="23.375" style="1" customWidth="1"/>
    <col min="2024" max="2024" width="5.375" style="1" customWidth="1"/>
    <col min="2025" max="2025" width="12.125" style="1" customWidth="1"/>
    <col min="2026" max="2033" width="16.625" style="1" customWidth="1"/>
    <col min="2034" max="2034" width="14.375" style="1" customWidth="1"/>
    <col min="2035" max="2275" width="9" style="1"/>
    <col min="2276" max="2277" width="0" style="1" hidden="1" customWidth="1"/>
    <col min="2278" max="2278" width="32.375" style="1" customWidth="1"/>
    <col min="2279" max="2279" width="23.375" style="1" customWidth="1"/>
    <col min="2280" max="2280" width="5.375" style="1" customWidth="1"/>
    <col min="2281" max="2281" width="12.125" style="1" customWidth="1"/>
    <col min="2282" max="2289" width="16.625" style="1" customWidth="1"/>
    <col min="2290" max="2290" width="14.375" style="1" customWidth="1"/>
    <col min="2291" max="2531" width="9" style="1"/>
    <col min="2532" max="2533" width="0" style="1" hidden="1" customWidth="1"/>
    <col min="2534" max="2534" width="32.375" style="1" customWidth="1"/>
    <col min="2535" max="2535" width="23.375" style="1" customWidth="1"/>
    <col min="2536" max="2536" width="5.375" style="1" customWidth="1"/>
    <col min="2537" max="2537" width="12.125" style="1" customWidth="1"/>
    <col min="2538" max="2545" width="16.625" style="1" customWidth="1"/>
    <col min="2546" max="2546" width="14.375" style="1" customWidth="1"/>
    <col min="2547" max="2787" width="9" style="1"/>
    <col min="2788" max="2789" width="0" style="1" hidden="1" customWidth="1"/>
    <col min="2790" max="2790" width="32.375" style="1" customWidth="1"/>
    <col min="2791" max="2791" width="23.375" style="1" customWidth="1"/>
    <col min="2792" max="2792" width="5.375" style="1" customWidth="1"/>
    <col min="2793" max="2793" width="12.125" style="1" customWidth="1"/>
    <col min="2794" max="2801" width="16.625" style="1" customWidth="1"/>
    <col min="2802" max="2802" width="14.375" style="1" customWidth="1"/>
    <col min="2803" max="3043" width="9" style="1"/>
    <col min="3044" max="3045" width="0" style="1" hidden="1" customWidth="1"/>
    <col min="3046" max="3046" width="32.375" style="1" customWidth="1"/>
    <col min="3047" max="3047" width="23.375" style="1" customWidth="1"/>
    <col min="3048" max="3048" width="5.375" style="1" customWidth="1"/>
    <col min="3049" max="3049" width="12.125" style="1" customWidth="1"/>
    <col min="3050" max="3057" width="16.625" style="1" customWidth="1"/>
    <col min="3058" max="3058" width="14.375" style="1" customWidth="1"/>
    <col min="3059" max="3299" width="9" style="1"/>
    <col min="3300" max="3301" width="0" style="1" hidden="1" customWidth="1"/>
    <col min="3302" max="3302" width="32.375" style="1" customWidth="1"/>
    <col min="3303" max="3303" width="23.375" style="1" customWidth="1"/>
    <col min="3304" max="3304" width="5.375" style="1" customWidth="1"/>
    <col min="3305" max="3305" width="12.125" style="1" customWidth="1"/>
    <col min="3306" max="3313" width="16.625" style="1" customWidth="1"/>
    <col min="3314" max="3314" width="14.375" style="1" customWidth="1"/>
    <col min="3315" max="3555" width="9" style="1"/>
    <col min="3556" max="3557" width="0" style="1" hidden="1" customWidth="1"/>
    <col min="3558" max="3558" width="32.375" style="1" customWidth="1"/>
    <col min="3559" max="3559" width="23.375" style="1" customWidth="1"/>
    <col min="3560" max="3560" width="5.375" style="1" customWidth="1"/>
    <col min="3561" max="3561" width="12.125" style="1" customWidth="1"/>
    <col min="3562" max="3569" width="16.625" style="1" customWidth="1"/>
    <col min="3570" max="3570" width="14.375" style="1" customWidth="1"/>
    <col min="3571" max="3811" width="9" style="1"/>
    <col min="3812" max="3813" width="0" style="1" hidden="1" customWidth="1"/>
    <col min="3814" max="3814" width="32.375" style="1" customWidth="1"/>
    <col min="3815" max="3815" width="23.375" style="1" customWidth="1"/>
    <col min="3816" max="3816" width="5.375" style="1" customWidth="1"/>
    <col min="3817" max="3817" width="12.125" style="1" customWidth="1"/>
    <col min="3818" max="3825" width="16.625" style="1" customWidth="1"/>
    <col min="3826" max="3826" width="14.375" style="1" customWidth="1"/>
    <col min="3827" max="4067" width="9" style="1"/>
    <col min="4068" max="4069" width="0" style="1" hidden="1" customWidth="1"/>
    <col min="4070" max="4070" width="32.375" style="1" customWidth="1"/>
    <col min="4071" max="4071" width="23.375" style="1" customWidth="1"/>
    <col min="4072" max="4072" width="5.375" style="1" customWidth="1"/>
    <col min="4073" max="4073" width="12.125" style="1" customWidth="1"/>
    <col min="4074" max="4081" width="16.625" style="1" customWidth="1"/>
    <col min="4082" max="4082" width="14.375" style="1" customWidth="1"/>
    <col min="4083" max="4323" width="9" style="1"/>
    <col min="4324" max="4325" width="0" style="1" hidden="1" customWidth="1"/>
    <col min="4326" max="4326" width="32.375" style="1" customWidth="1"/>
    <col min="4327" max="4327" width="23.375" style="1" customWidth="1"/>
    <col min="4328" max="4328" width="5.375" style="1" customWidth="1"/>
    <col min="4329" max="4329" width="12.125" style="1" customWidth="1"/>
    <col min="4330" max="4337" width="16.625" style="1" customWidth="1"/>
    <col min="4338" max="4338" width="14.375" style="1" customWidth="1"/>
    <col min="4339" max="4579" width="9" style="1"/>
    <col min="4580" max="4581" width="0" style="1" hidden="1" customWidth="1"/>
    <col min="4582" max="4582" width="32.375" style="1" customWidth="1"/>
    <col min="4583" max="4583" width="23.375" style="1" customWidth="1"/>
    <col min="4584" max="4584" width="5.375" style="1" customWidth="1"/>
    <col min="4585" max="4585" width="12.125" style="1" customWidth="1"/>
    <col min="4586" max="4593" width="16.625" style="1" customWidth="1"/>
    <col min="4594" max="4594" width="14.375" style="1" customWidth="1"/>
    <col min="4595" max="4835" width="9" style="1"/>
    <col min="4836" max="4837" width="0" style="1" hidden="1" customWidth="1"/>
    <col min="4838" max="4838" width="32.375" style="1" customWidth="1"/>
    <col min="4839" max="4839" width="23.375" style="1" customWidth="1"/>
    <col min="4840" max="4840" width="5.375" style="1" customWidth="1"/>
    <col min="4841" max="4841" width="12.125" style="1" customWidth="1"/>
    <col min="4842" max="4849" width="16.625" style="1" customWidth="1"/>
    <col min="4850" max="4850" width="14.375" style="1" customWidth="1"/>
    <col min="4851" max="5091" width="9" style="1"/>
    <col min="5092" max="5093" width="0" style="1" hidden="1" customWidth="1"/>
    <col min="5094" max="5094" width="32.375" style="1" customWidth="1"/>
    <col min="5095" max="5095" width="23.375" style="1" customWidth="1"/>
    <col min="5096" max="5096" width="5.375" style="1" customWidth="1"/>
    <col min="5097" max="5097" width="12.125" style="1" customWidth="1"/>
    <col min="5098" max="5105" width="16.625" style="1" customWidth="1"/>
    <col min="5106" max="5106" width="14.375" style="1" customWidth="1"/>
    <col min="5107" max="5347" width="9" style="1"/>
    <col min="5348" max="5349" width="0" style="1" hidden="1" customWidth="1"/>
    <col min="5350" max="5350" width="32.375" style="1" customWidth="1"/>
    <col min="5351" max="5351" width="23.375" style="1" customWidth="1"/>
    <col min="5352" max="5352" width="5.375" style="1" customWidth="1"/>
    <col min="5353" max="5353" width="12.125" style="1" customWidth="1"/>
    <col min="5354" max="5361" width="16.625" style="1" customWidth="1"/>
    <col min="5362" max="5362" width="14.375" style="1" customWidth="1"/>
    <col min="5363" max="5603" width="9" style="1"/>
    <col min="5604" max="5605" width="0" style="1" hidden="1" customWidth="1"/>
    <col min="5606" max="5606" width="32.375" style="1" customWidth="1"/>
    <col min="5607" max="5607" width="23.375" style="1" customWidth="1"/>
    <col min="5608" max="5608" width="5.375" style="1" customWidth="1"/>
    <col min="5609" max="5609" width="12.125" style="1" customWidth="1"/>
    <col min="5610" max="5617" width="16.625" style="1" customWidth="1"/>
    <col min="5618" max="5618" width="14.375" style="1" customWidth="1"/>
    <col min="5619" max="5859" width="9" style="1"/>
    <col min="5860" max="5861" width="0" style="1" hidden="1" customWidth="1"/>
    <col min="5862" max="5862" width="32.375" style="1" customWidth="1"/>
    <col min="5863" max="5863" width="23.375" style="1" customWidth="1"/>
    <col min="5864" max="5864" width="5.375" style="1" customWidth="1"/>
    <col min="5865" max="5865" width="12.125" style="1" customWidth="1"/>
    <col min="5866" max="5873" width="16.625" style="1" customWidth="1"/>
    <col min="5874" max="5874" width="14.375" style="1" customWidth="1"/>
    <col min="5875" max="6115" width="9" style="1"/>
    <col min="6116" max="6117" width="0" style="1" hidden="1" customWidth="1"/>
    <col min="6118" max="6118" width="32.375" style="1" customWidth="1"/>
    <col min="6119" max="6119" width="23.375" style="1" customWidth="1"/>
    <col min="6120" max="6120" width="5.375" style="1" customWidth="1"/>
    <col min="6121" max="6121" width="12.125" style="1" customWidth="1"/>
    <col min="6122" max="6129" width="16.625" style="1" customWidth="1"/>
    <col min="6130" max="6130" width="14.375" style="1" customWidth="1"/>
    <col min="6131" max="6371" width="9" style="1"/>
    <col min="6372" max="6373" width="0" style="1" hidden="1" customWidth="1"/>
    <col min="6374" max="6374" width="32.375" style="1" customWidth="1"/>
    <col min="6375" max="6375" width="23.375" style="1" customWidth="1"/>
    <col min="6376" max="6376" width="5.375" style="1" customWidth="1"/>
    <col min="6377" max="6377" width="12.125" style="1" customWidth="1"/>
    <col min="6378" max="6385" width="16.625" style="1" customWidth="1"/>
    <col min="6386" max="6386" width="14.375" style="1" customWidth="1"/>
    <col min="6387" max="6627" width="9" style="1"/>
    <col min="6628" max="6629" width="0" style="1" hidden="1" customWidth="1"/>
    <col min="6630" max="6630" width="32.375" style="1" customWidth="1"/>
    <col min="6631" max="6631" width="23.375" style="1" customWidth="1"/>
    <col min="6632" max="6632" width="5.375" style="1" customWidth="1"/>
    <col min="6633" max="6633" width="12.125" style="1" customWidth="1"/>
    <col min="6634" max="6641" width="16.625" style="1" customWidth="1"/>
    <col min="6642" max="6642" width="14.375" style="1" customWidth="1"/>
    <col min="6643" max="6883" width="9" style="1"/>
    <col min="6884" max="6885" width="0" style="1" hidden="1" customWidth="1"/>
    <col min="6886" max="6886" width="32.375" style="1" customWidth="1"/>
    <col min="6887" max="6887" width="23.375" style="1" customWidth="1"/>
    <col min="6888" max="6888" width="5.375" style="1" customWidth="1"/>
    <col min="6889" max="6889" width="12.125" style="1" customWidth="1"/>
    <col min="6890" max="6897" width="16.625" style="1" customWidth="1"/>
    <col min="6898" max="6898" width="14.375" style="1" customWidth="1"/>
    <col min="6899" max="7139" width="9" style="1"/>
    <col min="7140" max="7141" width="0" style="1" hidden="1" customWidth="1"/>
    <col min="7142" max="7142" width="32.375" style="1" customWidth="1"/>
    <col min="7143" max="7143" width="23.375" style="1" customWidth="1"/>
    <col min="7144" max="7144" width="5.375" style="1" customWidth="1"/>
    <col min="7145" max="7145" width="12.125" style="1" customWidth="1"/>
    <col min="7146" max="7153" width="16.625" style="1" customWidth="1"/>
    <col min="7154" max="7154" width="14.375" style="1" customWidth="1"/>
    <col min="7155" max="7395" width="9" style="1"/>
    <col min="7396" max="7397" width="0" style="1" hidden="1" customWidth="1"/>
    <col min="7398" max="7398" width="32.375" style="1" customWidth="1"/>
    <col min="7399" max="7399" width="23.375" style="1" customWidth="1"/>
    <col min="7400" max="7400" width="5.375" style="1" customWidth="1"/>
    <col min="7401" max="7401" width="12.125" style="1" customWidth="1"/>
    <col min="7402" max="7409" width="16.625" style="1" customWidth="1"/>
    <col min="7410" max="7410" width="14.375" style="1" customWidth="1"/>
    <col min="7411" max="7651" width="9" style="1"/>
    <col min="7652" max="7653" width="0" style="1" hidden="1" customWidth="1"/>
    <col min="7654" max="7654" width="32.375" style="1" customWidth="1"/>
    <col min="7655" max="7655" width="23.375" style="1" customWidth="1"/>
    <col min="7656" max="7656" width="5.375" style="1" customWidth="1"/>
    <col min="7657" max="7657" width="12.125" style="1" customWidth="1"/>
    <col min="7658" max="7665" width="16.625" style="1" customWidth="1"/>
    <col min="7666" max="7666" width="14.375" style="1" customWidth="1"/>
    <col min="7667" max="7907" width="9" style="1"/>
    <col min="7908" max="7909" width="0" style="1" hidden="1" customWidth="1"/>
    <col min="7910" max="7910" width="32.375" style="1" customWidth="1"/>
    <col min="7911" max="7911" width="23.375" style="1" customWidth="1"/>
    <col min="7912" max="7912" width="5.375" style="1" customWidth="1"/>
    <col min="7913" max="7913" width="12.125" style="1" customWidth="1"/>
    <col min="7914" max="7921" width="16.625" style="1" customWidth="1"/>
    <col min="7922" max="7922" width="14.375" style="1" customWidth="1"/>
    <col min="7923" max="8163" width="9" style="1"/>
    <col min="8164" max="8165" width="0" style="1" hidden="1" customWidth="1"/>
    <col min="8166" max="8166" width="32.375" style="1" customWidth="1"/>
    <col min="8167" max="8167" width="23.375" style="1" customWidth="1"/>
    <col min="8168" max="8168" width="5.375" style="1" customWidth="1"/>
    <col min="8169" max="8169" width="12.125" style="1" customWidth="1"/>
    <col min="8170" max="8177" width="16.625" style="1" customWidth="1"/>
    <col min="8178" max="8178" width="14.375" style="1" customWidth="1"/>
    <col min="8179" max="8419" width="9" style="1"/>
    <col min="8420" max="8421" width="0" style="1" hidden="1" customWidth="1"/>
    <col min="8422" max="8422" width="32.375" style="1" customWidth="1"/>
    <col min="8423" max="8423" width="23.375" style="1" customWidth="1"/>
    <col min="8424" max="8424" width="5.375" style="1" customWidth="1"/>
    <col min="8425" max="8425" width="12.125" style="1" customWidth="1"/>
    <col min="8426" max="8433" width="16.625" style="1" customWidth="1"/>
    <col min="8434" max="8434" width="14.375" style="1" customWidth="1"/>
    <col min="8435" max="8675" width="9" style="1"/>
    <col min="8676" max="8677" width="0" style="1" hidden="1" customWidth="1"/>
    <col min="8678" max="8678" width="32.375" style="1" customWidth="1"/>
    <col min="8679" max="8679" width="23.375" style="1" customWidth="1"/>
    <col min="8680" max="8680" width="5.375" style="1" customWidth="1"/>
    <col min="8681" max="8681" width="12.125" style="1" customWidth="1"/>
    <col min="8682" max="8689" width="16.625" style="1" customWidth="1"/>
    <col min="8690" max="8690" width="14.375" style="1" customWidth="1"/>
    <col min="8691" max="8931" width="9" style="1"/>
    <col min="8932" max="8933" width="0" style="1" hidden="1" customWidth="1"/>
    <col min="8934" max="8934" width="32.375" style="1" customWidth="1"/>
    <col min="8935" max="8935" width="23.375" style="1" customWidth="1"/>
    <col min="8936" max="8936" width="5.375" style="1" customWidth="1"/>
    <col min="8937" max="8937" width="12.125" style="1" customWidth="1"/>
    <col min="8938" max="8945" width="16.625" style="1" customWidth="1"/>
    <col min="8946" max="8946" width="14.375" style="1" customWidth="1"/>
    <col min="8947" max="9187" width="9" style="1"/>
    <col min="9188" max="9189" width="0" style="1" hidden="1" customWidth="1"/>
    <col min="9190" max="9190" width="32.375" style="1" customWidth="1"/>
    <col min="9191" max="9191" width="23.375" style="1" customWidth="1"/>
    <col min="9192" max="9192" width="5.375" style="1" customWidth="1"/>
    <col min="9193" max="9193" width="12.125" style="1" customWidth="1"/>
    <col min="9194" max="9201" width="16.625" style="1" customWidth="1"/>
    <col min="9202" max="9202" width="14.375" style="1" customWidth="1"/>
    <col min="9203" max="9443" width="9" style="1"/>
    <col min="9444" max="9445" width="0" style="1" hidden="1" customWidth="1"/>
    <col min="9446" max="9446" width="32.375" style="1" customWidth="1"/>
    <col min="9447" max="9447" width="23.375" style="1" customWidth="1"/>
    <col min="9448" max="9448" width="5.375" style="1" customWidth="1"/>
    <col min="9449" max="9449" width="12.125" style="1" customWidth="1"/>
    <col min="9450" max="9457" width="16.625" style="1" customWidth="1"/>
    <col min="9458" max="9458" width="14.375" style="1" customWidth="1"/>
    <col min="9459" max="9699" width="9" style="1"/>
    <col min="9700" max="9701" width="0" style="1" hidden="1" customWidth="1"/>
    <col min="9702" max="9702" width="32.375" style="1" customWidth="1"/>
    <col min="9703" max="9703" width="23.375" style="1" customWidth="1"/>
    <col min="9704" max="9704" width="5.375" style="1" customWidth="1"/>
    <col min="9705" max="9705" width="12.125" style="1" customWidth="1"/>
    <col min="9706" max="9713" width="16.625" style="1" customWidth="1"/>
    <col min="9714" max="9714" width="14.375" style="1" customWidth="1"/>
    <col min="9715" max="9955" width="9" style="1"/>
    <col min="9956" max="9957" width="0" style="1" hidden="1" customWidth="1"/>
    <col min="9958" max="9958" width="32.375" style="1" customWidth="1"/>
    <col min="9959" max="9959" width="23.375" style="1" customWidth="1"/>
    <col min="9960" max="9960" width="5.375" style="1" customWidth="1"/>
    <col min="9961" max="9961" width="12.125" style="1" customWidth="1"/>
    <col min="9962" max="9969" width="16.625" style="1" customWidth="1"/>
    <col min="9970" max="9970" width="14.375" style="1" customWidth="1"/>
    <col min="9971" max="10211" width="9" style="1"/>
    <col min="10212" max="10213" width="0" style="1" hidden="1" customWidth="1"/>
    <col min="10214" max="10214" width="32.375" style="1" customWidth="1"/>
    <col min="10215" max="10215" width="23.375" style="1" customWidth="1"/>
    <col min="10216" max="10216" width="5.375" style="1" customWidth="1"/>
    <col min="10217" max="10217" width="12.125" style="1" customWidth="1"/>
    <col min="10218" max="10225" width="16.625" style="1" customWidth="1"/>
    <col min="10226" max="10226" width="14.375" style="1" customWidth="1"/>
    <col min="10227" max="10467" width="9" style="1"/>
    <col min="10468" max="10469" width="0" style="1" hidden="1" customWidth="1"/>
    <col min="10470" max="10470" width="32.375" style="1" customWidth="1"/>
    <col min="10471" max="10471" width="23.375" style="1" customWidth="1"/>
    <col min="10472" max="10472" width="5.375" style="1" customWidth="1"/>
    <col min="10473" max="10473" width="12.125" style="1" customWidth="1"/>
    <col min="10474" max="10481" width="16.625" style="1" customWidth="1"/>
    <col min="10482" max="10482" width="14.375" style="1" customWidth="1"/>
    <col min="10483" max="10723" width="9" style="1"/>
    <col min="10724" max="10725" width="0" style="1" hidden="1" customWidth="1"/>
    <col min="10726" max="10726" width="32.375" style="1" customWidth="1"/>
    <col min="10727" max="10727" width="23.375" style="1" customWidth="1"/>
    <col min="10728" max="10728" width="5.375" style="1" customWidth="1"/>
    <col min="10729" max="10729" width="12.125" style="1" customWidth="1"/>
    <col min="10730" max="10737" width="16.625" style="1" customWidth="1"/>
    <col min="10738" max="10738" width="14.375" style="1" customWidth="1"/>
    <col min="10739" max="10979" width="9" style="1"/>
    <col min="10980" max="10981" width="0" style="1" hidden="1" customWidth="1"/>
    <col min="10982" max="10982" width="32.375" style="1" customWidth="1"/>
    <col min="10983" max="10983" width="23.375" style="1" customWidth="1"/>
    <col min="10984" max="10984" width="5.375" style="1" customWidth="1"/>
    <col min="10985" max="10985" width="12.125" style="1" customWidth="1"/>
    <col min="10986" max="10993" width="16.625" style="1" customWidth="1"/>
    <col min="10994" max="10994" width="14.375" style="1" customWidth="1"/>
    <col min="10995" max="11235" width="9" style="1"/>
    <col min="11236" max="11237" width="0" style="1" hidden="1" customWidth="1"/>
    <col min="11238" max="11238" width="32.375" style="1" customWidth="1"/>
    <col min="11239" max="11239" width="23.375" style="1" customWidth="1"/>
    <col min="11240" max="11240" width="5.375" style="1" customWidth="1"/>
    <col min="11241" max="11241" width="12.125" style="1" customWidth="1"/>
    <col min="11242" max="11249" width="16.625" style="1" customWidth="1"/>
    <col min="11250" max="11250" width="14.375" style="1" customWidth="1"/>
    <col min="11251" max="11491" width="9" style="1"/>
    <col min="11492" max="11493" width="0" style="1" hidden="1" customWidth="1"/>
    <col min="11494" max="11494" width="32.375" style="1" customWidth="1"/>
    <col min="11495" max="11495" width="23.375" style="1" customWidth="1"/>
    <col min="11496" max="11496" width="5.375" style="1" customWidth="1"/>
    <col min="11497" max="11497" width="12.125" style="1" customWidth="1"/>
    <col min="11498" max="11505" width="16.625" style="1" customWidth="1"/>
    <col min="11506" max="11506" width="14.375" style="1" customWidth="1"/>
    <col min="11507" max="11747" width="9" style="1"/>
    <col min="11748" max="11749" width="0" style="1" hidden="1" customWidth="1"/>
    <col min="11750" max="11750" width="32.375" style="1" customWidth="1"/>
    <col min="11751" max="11751" width="23.375" style="1" customWidth="1"/>
    <col min="11752" max="11752" width="5.375" style="1" customWidth="1"/>
    <col min="11753" max="11753" width="12.125" style="1" customWidth="1"/>
    <col min="11754" max="11761" width="16.625" style="1" customWidth="1"/>
    <col min="11762" max="11762" width="14.375" style="1" customWidth="1"/>
    <col min="11763" max="12003" width="9" style="1"/>
    <col min="12004" max="12005" width="0" style="1" hidden="1" customWidth="1"/>
    <col min="12006" max="12006" width="32.375" style="1" customWidth="1"/>
    <col min="12007" max="12007" width="23.375" style="1" customWidth="1"/>
    <col min="12008" max="12008" width="5.375" style="1" customWidth="1"/>
    <col min="12009" max="12009" width="12.125" style="1" customWidth="1"/>
    <col min="12010" max="12017" width="16.625" style="1" customWidth="1"/>
    <col min="12018" max="12018" width="14.375" style="1" customWidth="1"/>
    <col min="12019" max="12259" width="9" style="1"/>
    <col min="12260" max="12261" width="0" style="1" hidden="1" customWidth="1"/>
    <col min="12262" max="12262" width="32.375" style="1" customWidth="1"/>
    <col min="12263" max="12263" width="23.375" style="1" customWidth="1"/>
    <col min="12264" max="12264" width="5.375" style="1" customWidth="1"/>
    <col min="12265" max="12265" width="12.125" style="1" customWidth="1"/>
    <col min="12266" max="12273" width="16.625" style="1" customWidth="1"/>
    <col min="12274" max="12274" width="14.375" style="1" customWidth="1"/>
    <col min="12275" max="12515" width="9" style="1"/>
    <col min="12516" max="12517" width="0" style="1" hidden="1" customWidth="1"/>
    <col min="12518" max="12518" width="32.375" style="1" customWidth="1"/>
    <col min="12519" max="12519" width="23.375" style="1" customWidth="1"/>
    <col min="12520" max="12520" width="5.375" style="1" customWidth="1"/>
    <col min="12521" max="12521" width="12.125" style="1" customWidth="1"/>
    <col min="12522" max="12529" width="16.625" style="1" customWidth="1"/>
    <col min="12530" max="12530" width="14.375" style="1" customWidth="1"/>
    <col min="12531" max="12771" width="9" style="1"/>
    <col min="12772" max="12773" width="0" style="1" hidden="1" customWidth="1"/>
    <col min="12774" max="12774" width="32.375" style="1" customWidth="1"/>
    <col min="12775" max="12775" width="23.375" style="1" customWidth="1"/>
    <col min="12776" max="12776" width="5.375" style="1" customWidth="1"/>
    <col min="12777" max="12777" width="12.125" style="1" customWidth="1"/>
    <col min="12778" max="12785" width="16.625" style="1" customWidth="1"/>
    <col min="12786" max="12786" width="14.375" style="1" customWidth="1"/>
    <col min="12787" max="13027" width="9" style="1"/>
    <col min="13028" max="13029" width="0" style="1" hidden="1" customWidth="1"/>
    <col min="13030" max="13030" width="32.375" style="1" customWidth="1"/>
    <col min="13031" max="13031" width="23.375" style="1" customWidth="1"/>
    <col min="13032" max="13032" width="5.375" style="1" customWidth="1"/>
    <col min="13033" max="13033" width="12.125" style="1" customWidth="1"/>
    <col min="13034" max="13041" width="16.625" style="1" customWidth="1"/>
    <col min="13042" max="13042" width="14.375" style="1" customWidth="1"/>
    <col min="13043" max="13283" width="9" style="1"/>
    <col min="13284" max="13285" width="0" style="1" hidden="1" customWidth="1"/>
    <col min="13286" max="13286" width="32.375" style="1" customWidth="1"/>
    <col min="13287" max="13287" width="23.375" style="1" customWidth="1"/>
    <col min="13288" max="13288" width="5.375" style="1" customWidth="1"/>
    <col min="13289" max="13289" width="12.125" style="1" customWidth="1"/>
    <col min="13290" max="13297" width="16.625" style="1" customWidth="1"/>
    <col min="13298" max="13298" width="14.375" style="1" customWidth="1"/>
    <col min="13299" max="13539" width="9" style="1"/>
    <col min="13540" max="13541" width="0" style="1" hidden="1" customWidth="1"/>
    <col min="13542" max="13542" width="32.375" style="1" customWidth="1"/>
    <col min="13543" max="13543" width="23.375" style="1" customWidth="1"/>
    <col min="13544" max="13544" width="5.375" style="1" customWidth="1"/>
    <col min="13545" max="13545" width="12.125" style="1" customWidth="1"/>
    <col min="13546" max="13553" width="16.625" style="1" customWidth="1"/>
    <col min="13554" max="13554" width="14.375" style="1" customWidth="1"/>
    <col min="13555" max="13795" width="9" style="1"/>
    <col min="13796" max="13797" width="0" style="1" hidden="1" customWidth="1"/>
    <col min="13798" max="13798" width="32.375" style="1" customWidth="1"/>
    <col min="13799" max="13799" width="23.375" style="1" customWidth="1"/>
    <col min="13800" max="13800" width="5.375" style="1" customWidth="1"/>
    <col min="13801" max="13801" width="12.125" style="1" customWidth="1"/>
    <col min="13802" max="13809" width="16.625" style="1" customWidth="1"/>
    <col min="13810" max="13810" width="14.375" style="1" customWidth="1"/>
    <col min="13811" max="14051" width="9" style="1"/>
    <col min="14052" max="14053" width="0" style="1" hidden="1" customWidth="1"/>
    <col min="14054" max="14054" width="32.375" style="1" customWidth="1"/>
    <col min="14055" max="14055" width="23.375" style="1" customWidth="1"/>
    <col min="14056" max="14056" width="5.375" style="1" customWidth="1"/>
    <col min="14057" max="14057" width="12.125" style="1" customWidth="1"/>
    <col min="14058" max="14065" width="16.625" style="1" customWidth="1"/>
    <col min="14066" max="14066" width="14.375" style="1" customWidth="1"/>
    <col min="14067" max="14307" width="9" style="1"/>
    <col min="14308" max="14309" width="0" style="1" hidden="1" customWidth="1"/>
    <col min="14310" max="14310" width="32.375" style="1" customWidth="1"/>
    <col min="14311" max="14311" width="23.375" style="1" customWidth="1"/>
    <col min="14312" max="14312" width="5.375" style="1" customWidth="1"/>
    <col min="14313" max="14313" width="12.125" style="1" customWidth="1"/>
    <col min="14314" max="14321" width="16.625" style="1" customWidth="1"/>
    <col min="14322" max="14322" width="14.375" style="1" customWidth="1"/>
    <col min="14323" max="14563" width="9" style="1"/>
    <col min="14564" max="14565" width="0" style="1" hidden="1" customWidth="1"/>
    <col min="14566" max="14566" width="32.375" style="1" customWidth="1"/>
    <col min="14567" max="14567" width="23.375" style="1" customWidth="1"/>
    <col min="14568" max="14568" width="5.375" style="1" customWidth="1"/>
    <col min="14569" max="14569" width="12.125" style="1" customWidth="1"/>
    <col min="14570" max="14577" width="16.625" style="1" customWidth="1"/>
    <col min="14578" max="14578" width="14.375" style="1" customWidth="1"/>
    <col min="14579" max="14819" width="9" style="1"/>
    <col min="14820" max="14821" width="0" style="1" hidden="1" customWidth="1"/>
    <col min="14822" max="14822" width="32.375" style="1" customWidth="1"/>
    <col min="14823" max="14823" width="23.375" style="1" customWidth="1"/>
    <col min="14824" max="14824" width="5.375" style="1" customWidth="1"/>
    <col min="14825" max="14825" width="12.125" style="1" customWidth="1"/>
    <col min="14826" max="14833" width="16.625" style="1" customWidth="1"/>
    <col min="14834" max="14834" width="14.375" style="1" customWidth="1"/>
    <col min="14835" max="15075" width="9" style="1"/>
    <col min="15076" max="15077" width="0" style="1" hidden="1" customWidth="1"/>
    <col min="15078" max="15078" width="32.375" style="1" customWidth="1"/>
    <col min="15079" max="15079" width="23.375" style="1" customWidth="1"/>
    <col min="15080" max="15080" width="5.375" style="1" customWidth="1"/>
    <col min="15081" max="15081" width="12.125" style="1" customWidth="1"/>
    <col min="15082" max="15089" width="16.625" style="1" customWidth="1"/>
    <col min="15090" max="15090" width="14.375" style="1" customWidth="1"/>
    <col min="15091" max="15331" width="9" style="1"/>
    <col min="15332" max="15333" width="0" style="1" hidden="1" customWidth="1"/>
    <col min="15334" max="15334" width="32.375" style="1" customWidth="1"/>
    <col min="15335" max="15335" width="23.375" style="1" customWidth="1"/>
    <col min="15336" max="15336" width="5.375" style="1" customWidth="1"/>
    <col min="15337" max="15337" width="12.125" style="1" customWidth="1"/>
    <col min="15338" max="15345" width="16.625" style="1" customWidth="1"/>
    <col min="15346" max="15346" width="14.375" style="1" customWidth="1"/>
    <col min="15347" max="15587" width="9" style="1"/>
    <col min="15588" max="15589" width="0" style="1" hidden="1" customWidth="1"/>
    <col min="15590" max="15590" width="32.375" style="1" customWidth="1"/>
    <col min="15591" max="15591" width="23.375" style="1" customWidth="1"/>
    <col min="15592" max="15592" width="5.375" style="1" customWidth="1"/>
    <col min="15593" max="15593" width="12.125" style="1" customWidth="1"/>
    <col min="15594" max="15601" width="16.625" style="1" customWidth="1"/>
    <col min="15602" max="15602" width="14.375" style="1" customWidth="1"/>
    <col min="15603" max="15843" width="9" style="1"/>
    <col min="15844" max="15845" width="0" style="1" hidden="1" customWidth="1"/>
    <col min="15846" max="15846" width="32.375" style="1" customWidth="1"/>
    <col min="15847" max="15847" width="23.375" style="1" customWidth="1"/>
    <col min="15848" max="15848" width="5.375" style="1" customWidth="1"/>
    <col min="15849" max="15849" width="12.125" style="1" customWidth="1"/>
    <col min="15850" max="15857" width="16.625" style="1" customWidth="1"/>
    <col min="15858" max="15858" width="14.375" style="1" customWidth="1"/>
    <col min="15859" max="16099" width="9" style="1"/>
    <col min="16100" max="16101" width="0" style="1" hidden="1" customWidth="1"/>
    <col min="16102" max="16102" width="32.375" style="1" customWidth="1"/>
    <col min="16103" max="16103" width="23.375" style="1" customWidth="1"/>
    <col min="16104" max="16104" width="5.375" style="1" customWidth="1"/>
    <col min="16105" max="16105" width="12.125" style="1" customWidth="1"/>
    <col min="16106" max="16113" width="16.625" style="1" customWidth="1"/>
    <col min="16114" max="16114" width="14.375" style="1" customWidth="1"/>
    <col min="16115" max="16380" width="9" style="1"/>
    <col min="16381" max="16384" width="9" style="1" customWidth="1"/>
  </cols>
  <sheetData>
    <row r="1" spans="1:17" ht="30" customHeight="1" x14ac:dyDescent="0.3">
      <c r="C1" s="148" t="s">
        <v>27</v>
      </c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</row>
    <row r="2" spans="1:17" ht="144.75" customHeight="1" x14ac:dyDescent="0.3">
      <c r="C2" s="156" t="s">
        <v>363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spans="1:17" ht="30" customHeight="1" x14ac:dyDescent="0.3">
      <c r="A3" s="146" t="s">
        <v>0</v>
      </c>
      <c r="B3" s="146" t="s">
        <v>1</v>
      </c>
      <c r="C3" s="147" t="s">
        <v>2</v>
      </c>
      <c r="D3" s="147" t="s">
        <v>3</v>
      </c>
      <c r="E3" s="147" t="s">
        <v>4</v>
      </c>
      <c r="F3" s="149" t="s">
        <v>23</v>
      </c>
      <c r="G3" s="150"/>
      <c r="H3" s="150"/>
      <c r="I3" s="150"/>
      <c r="J3" s="150"/>
      <c r="K3" s="150"/>
      <c r="L3" s="150"/>
      <c r="M3" s="150"/>
      <c r="N3" s="151"/>
      <c r="O3" s="147" t="s">
        <v>5</v>
      </c>
    </row>
    <row r="4" spans="1:17" ht="30" customHeight="1" x14ac:dyDescent="0.3">
      <c r="A4" s="146"/>
      <c r="B4" s="146"/>
      <c r="C4" s="147"/>
      <c r="D4" s="147"/>
      <c r="E4" s="147"/>
      <c r="F4" s="71" t="s">
        <v>6</v>
      </c>
      <c r="G4" s="147" t="s">
        <v>7</v>
      </c>
      <c r="H4" s="147"/>
      <c r="I4" s="147" t="s">
        <v>8</v>
      </c>
      <c r="J4" s="147"/>
      <c r="K4" s="147" t="s">
        <v>9</v>
      </c>
      <c r="L4" s="147"/>
      <c r="M4" s="147" t="s">
        <v>10</v>
      </c>
      <c r="N4" s="147"/>
      <c r="O4" s="147"/>
    </row>
    <row r="5" spans="1:17" ht="30" customHeight="1" x14ac:dyDescent="0.3">
      <c r="A5" s="146"/>
      <c r="B5" s="146"/>
      <c r="C5" s="147"/>
      <c r="D5" s="147"/>
      <c r="E5" s="147"/>
      <c r="F5" s="72"/>
      <c r="G5" s="86" t="s">
        <v>11</v>
      </c>
      <c r="H5" s="86" t="s">
        <v>12</v>
      </c>
      <c r="I5" s="86" t="s">
        <v>11</v>
      </c>
      <c r="J5" s="86" t="s">
        <v>12</v>
      </c>
      <c r="K5" s="86" t="s">
        <v>11</v>
      </c>
      <c r="L5" s="86" t="s">
        <v>12</v>
      </c>
      <c r="M5" s="86" t="s">
        <v>11</v>
      </c>
      <c r="N5" s="73" t="s">
        <v>12</v>
      </c>
      <c r="O5" s="147"/>
    </row>
    <row r="6" spans="1:17" s="16" customFormat="1" ht="30" customHeight="1" x14ac:dyDescent="0.3">
      <c r="A6" s="12"/>
      <c r="B6" s="12"/>
      <c r="C6" s="74" t="s">
        <v>28</v>
      </c>
      <c r="D6" s="100"/>
      <c r="E6" s="99"/>
      <c r="F6" s="101"/>
      <c r="G6" s="100"/>
      <c r="H6" s="100"/>
      <c r="I6" s="100"/>
      <c r="J6" s="100"/>
      <c r="K6" s="100"/>
      <c r="L6" s="100"/>
      <c r="M6" s="100"/>
      <c r="N6" s="102"/>
      <c r="O6" s="100"/>
    </row>
    <row r="7" spans="1:17" s="16" customFormat="1" ht="30" customHeight="1" x14ac:dyDescent="0.3">
      <c r="A7" s="12"/>
      <c r="B7" s="76"/>
      <c r="C7" s="13" t="s">
        <v>312</v>
      </c>
      <c r="D7" s="13"/>
      <c r="E7" s="14"/>
      <c r="F7" s="15"/>
      <c r="G7" s="13"/>
      <c r="H7" s="13"/>
      <c r="I7" s="13"/>
      <c r="J7" s="13"/>
      <c r="K7" s="13"/>
      <c r="L7" s="13"/>
      <c r="M7" s="13"/>
      <c r="N7" s="12"/>
      <c r="O7" s="13"/>
      <c r="Q7" s="67"/>
    </row>
    <row r="8" spans="1:17" ht="30" customHeight="1" x14ac:dyDescent="0.3">
      <c r="A8" s="7" t="s">
        <v>13</v>
      </c>
      <c r="B8" s="70" t="s">
        <v>14</v>
      </c>
      <c r="C8" s="31" t="s">
        <v>18</v>
      </c>
      <c r="D8" s="32"/>
      <c r="E8" s="17" t="s">
        <v>24</v>
      </c>
      <c r="F8" s="18">
        <v>540.86</v>
      </c>
      <c r="G8" s="85">
        <v>0</v>
      </c>
      <c r="H8" s="85">
        <f>G8*F8</f>
        <v>0</v>
      </c>
      <c r="I8" s="85"/>
      <c r="J8" s="85">
        <f>I8*F8</f>
        <v>0</v>
      </c>
      <c r="K8" s="85"/>
      <c r="L8" s="85">
        <f>+TRUNC(F8*K8)</f>
        <v>0</v>
      </c>
      <c r="M8" s="85">
        <f t="shared" ref="M8:N11" si="0">G8+I8+K8</f>
        <v>0</v>
      </c>
      <c r="N8" s="85">
        <f t="shared" si="0"/>
        <v>0</v>
      </c>
      <c r="O8" s="103"/>
    </row>
    <row r="9" spans="1:17" ht="30" customHeight="1" x14ac:dyDescent="0.3">
      <c r="A9" s="7" t="s">
        <v>13</v>
      </c>
      <c r="B9" s="70" t="s">
        <v>19</v>
      </c>
      <c r="C9" s="30" t="s">
        <v>120</v>
      </c>
      <c r="D9" s="30" t="s">
        <v>224</v>
      </c>
      <c r="E9" s="17" t="s">
        <v>24</v>
      </c>
      <c r="F9" s="18">
        <v>540.86</v>
      </c>
      <c r="G9" s="85">
        <v>0</v>
      </c>
      <c r="H9" s="85">
        <f>G9*F9</f>
        <v>0</v>
      </c>
      <c r="I9" s="85"/>
      <c r="J9" s="85">
        <f>I9*F9</f>
        <v>0</v>
      </c>
      <c r="K9" s="85"/>
      <c r="L9" s="85">
        <f>+TRUNC(F9*K9)</f>
        <v>0</v>
      </c>
      <c r="M9" s="85">
        <f t="shared" si="0"/>
        <v>0</v>
      </c>
      <c r="N9" s="85">
        <f t="shared" si="0"/>
        <v>0</v>
      </c>
      <c r="O9" s="103"/>
    </row>
    <row r="10" spans="1:17" ht="30" customHeight="1" x14ac:dyDescent="0.3">
      <c r="A10" s="7" t="s">
        <v>13</v>
      </c>
      <c r="B10" s="70" t="s">
        <v>17</v>
      </c>
      <c r="C10" s="31" t="s">
        <v>121</v>
      </c>
      <c r="D10" s="31"/>
      <c r="E10" s="17" t="s">
        <v>24</v>
      </c>
      <c r="F10" s="18">
        <v>541</v>
      </c>
      <c r="G10" s="85">
        <v>0</v>
      </c>
      <c r="H10" s="85">
        <f>G10*F10</f>
        <v>0</v>
      </c>
      <c r="I10" s="85"/>
      <c r="J10" s="85">
        <f>I10*F10</f>
        <v>0</v>
      </c>
      <c r="K10" s="85"/>
      <c r="L10" s="85">
        <f>+TRUNC(F10*K10)</f>
        <v>0</v>
      </c>
      <c r="M10" s="85">
        <f t="shared" si="0"/>
        <v>0</v>
      </c>
      <c r="N10" s="85">
        <f t="shared" si="0"/>
        <v>0</v>
      </c>
      <c r="O10" s="103"/>
      <c r="Q10" s="5"/>
    </row>
    <row r="11" spans="1:17" ht="30" customHeight="1" x14ac:dyDescent="0.3">
      <c r="A11" s="2"/>
      <c r="B11" s="68"/>
      <c r="C11" s="31" t="s">
        <v>122</v>
      </c>
      <c r="D11" s="31"/>
      <c r="E11" s="17" t="s">
        <v>24</v>
      </c>
      <c r="F11" s="18">
        <v>540.86</v>
      </c>
      <c r="G11" s="85">
        <v>0</v>
      </c>
      <c r="H11" s="85">
        <f>G11*F11</f>
        <v>0</v>
      </c>
      <c r="I11" s="85"/>
      <c r="J11" s="85">
        <f>I11*F11</f>
        <v>0</v>
      </c>
      <c r="K11" s="85"/>
      <c r="L11" s="85">
        <f>+TRUNC(F11*K11)</f>
        <v>0</v>
      </c>
      <c r="M11" s="85">
        <f t="shared" si="0"/>
        <v>0</v>
      </c>
      <c r="N11" s="85">
        <f t="shared" si="0"/>
        <v>0</v>
      </c>
      <c r="O11" s="103"/>
    </row>
    <row r="12" spans="1:17" s="92" customFormat="1" ht="30" customHeight="1" x14ac:dyDescent="0.3">
      <c r="A12" s="90"/>
      <c r="B12" s="91"/>
      <c r="C12" s="152" t="s">
        <v>247</v>
      </c>
      <c r="D12" s="153"/>
      <c r="E12" s="153"/>
      <c r="F12" s="154"/>
      <c r="G12" s="93"/>
      <c r="H12" s="93">
        <f>SUM(H8:H11)</f>
        <v>0</v>
      </c>
      <c r="I12" s="93"/>
      <c r="J12" s="93">
        <f>SUM(J8:J11)</f>
        <v>0</v>
      </c>
      <c r="K12" s="93"/>
      <c r="L12" s="93">
        <f>SUM(L8:L11)</f>
        <v>0</v>
      </c>
      <c r="M12" s="93"/>
      <c r="N12" s="93">
        <f>H12+J12+L12</f>
        <v>0</v>
      </c>
      <c r="O12" s="90"/>
    </row>
    <row r="13" spans="1:17" s="16" customFormat="1" ht="30" customHeight="1" x14ac:dyDescent="0.3">
      <c r="A13" s="12"/>
      <c r="B13" s="76"/>
      <c r="C13" s="13" t="s">
        <v>313</v>
      </c>
      <c r="D13" s="13"/>
      <c r="E13" s="14"/>
      <c r="F13" s="15"/>
      <c r="G13" s="13"/>
      <c r="H13" s="13"/>
      <c r="I13" s="13"/>
      <c r="J13" s="13"/>
      <c r="K13" s="13"/>
      <c r="L13" s="13"/>
      <c r="M13" s="13"/>
      <c r="N13" s="12"/>
      <c r="O13" s="13"/>
    </row>
    <row r="14" spans="1:17" s="25" customFormat="1" ht="30" customHeight="1" x14ac:dyDescent="0.3">
      <c r="A14" s="24"/>
      <c r="B14" s="77"/>
      <c r="C14" s="140" t="s">
        <v>124</v>
      </c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2"/>
    </row>
    <row r="15" spans="1:17" ht="30" customHeight="1" x14ac:dyDescent="0.3">
      <c r="A15" s="68"/>
      <c r="B15" s="69"/>
      <c r="C15" s="80" t="s">
        <v>142</v>
      </c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4"/>
    </row>
    <row r="16" spans="1:17" ht="30" customHeight="1" x14ac:dyDescent="0.3">
      <c r="A16" s="7" t="s">
        <v>13</v>
      </c>
      <c r="B16" s="70" t="s">
        <v>14</v>
      </c>
      <c r="C16" s="31" t="s">
        <v>168</v>
      </c>
      <c r="D16" s="32" t="s">
        <v>112</v>
      </c>
      <c r="E16" s="17" t="s">
        <v>24</v>
      </c>
      <c r="F16" s="18">
        <f>174.81+239.02+23.69</f>
        <v>437.52000000000004</v>
      </c>
      <c r="G16" s="85"/>
      <c r="H16" s="85">
        <f>G16*F16</f>
        <v>0</v>
      </c>
      <c r="I16" s="85"/>
      <c r="J16" s="85">
        <f>I16*F16</f>
        <v>0</v>
      </c>
      <c r="K16" s="85"/>
      <c r="L16" s="85">
        <f>+TRUNC(F16*K16)</f>
        <v>0</v>
      </c>
      <c r="M16" s="85">
        <f t="shared" ref="M16:N18" si="1">G16+I16+K16</f>
        <v>0</v>
      </c>
      <c r="N16" s="85">
        <f t="shared" si="1"/>
        <v>0</v>
      </c>
      <c r="O16" s="103"/>
    </row>
    <row r="17" spans="1:997 1252:2021 2276:3045 3300:4069 4324:5093 5348:6117 6372:7141 7396:8165 8420:9189 9444:10213 10468:11237 11492:12261 12516:13285 13540:14309 14564:15333 15588:16101" ht="30" customHeight="1" x14ac:dyDescent="0.3">
      <c r="A17" s="7"/>
      <c r="B17" s="70"/>
      <c r="C17" s="31" t="s">
        <v>113</v>
      </c>
      <c r="D17" s="30" t="s">
        <v>167</v>
      </c>
      <c r="E17" s="17" t="s">
        <v>24</v>
      </c>
      <c r="F17" s="18">
        <f>174.81+239.02+23.69</f>
        <v>437.52000000000004</v>
      </c>
      <c r="G17" s="85"/>
      <c r="H17" s="85">
        <f>G17*F17</f>
        <v>0</v>
      </c>
      <c r="I17" s="85"/>
      <c r="J17" s="85">
        <f>I17*F17</f>
        <v>0</v>
      </c>
      <c r="K17" s="85"/>
      <c r="L17" s="85">
        <f>+TRUNC(F17*K17)</f>
        <v>0</v>
      </c>
      <c r="M17" s="85">
        <f t="shared" si="1"/>
        <v>0</v>
      </c>
      <c r="N17" s="85">
        <f t="shared" si="1"/>
        <v>0</v>
      </c>
      <c r="O17" s="103"/>
    </row>
    <row r="18" spans="1:997 1252:2021 2276:3045 3300:4069 4324:5093 5348:6117 6372:7141 7396:8165 8420:9189 9444:10213 10468:11237 11492:12261 12516:13285 13540:14309 14564:15333 15588:16101" ht="30" customHeight="1" x14ac:dyDescent="0.3">
      <c r="A18" s="7" t="s">
        <v>13</v>
      </c>
      <c r="B18" s="70" t="s">
        <v>16</v>
      </c>
      <c r="C18" s="30" t="s">
        <v>127</v>
      </c>
      <c r="D18" s="30" t="s">
        <v>123</v>
      </c>
      <c r="E18" s="17" t="s">
        <v>22</v>
      </c>
      <c r="F18" s="3">
        <v>30</v>
      </c>
      <c r="G18" s="85"/>
      <c r="H18" s="85">
        <f>G18*F18</f>
        <v>0</v>
      </c>
      <c r="I18" s="85"/>
      <c r="J18" s="85">
        <f>I18*F18</f>
        <v>0</v>
      </c>
      <c r="K18" s="85"/>
      <c r="L18" s="85">
        <f>+TRUNC(F18*K18)</f>
        <v>0</v>
      </c>
      <c r="M18" s="85">
        <f t="shared" si="1"/>
        <v>0</v>
      </c>
      <c r="N18" s="85">
        <f t="shared" si="1"/>
        <v>0</v>
      </c>
      <c r="O18" s="17"/>
      <c r="R18" s="5"/>
    </row>
    <row r="19" spans="1:997 1252:2021 2276:3045 3300:4069 4324:5093 5348:6117 6372:7141 7396:8165 8420:9189 9444:10213 10468:11237 11492:12261 12516:13285 13540:14309 14564:15333 15588:16101" ht="30" customHeight="1" x14ac:dyDescent="0.3">
      <c r="A19" s="68"/>
      <c r="B19" s="69"/>
      <c r="C19" s="80" t="s">
        <v>143</v>
      </c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4"/>
    </row>
    <row r="20" spans="1:997 1252:2021 2276:3045 3300:4069 4324:5093 5348:6117 6372:7141 7396:8165 8420:9189 9444:10213 10468:11237 11492:12261 12516:13285 13540:14309 14564:15333 15588:16101" ht="30" customHeight="1" x14ac:dyDescent="0.3">
      <c r="A20" s="7" t="s">
        <v>13</v>
      </c>
      <c r="B20" s="70" t="s">
        <v>14</v>
      </c>
      <c r="C20" s="31" t="s">
        <v>128</v>
      </c>
      <c r="D20" s="32" t="s">
        <v>129</v>
      </c>
      <c r="E20" s="17" t="s">
        <v>26</v>
      </c>
      <c r="F20" s="6">
        <v>155</v>
      </c>
      <c r="G20" s="85"/>
      <c r="H20" s="60">
        <f>G20*F20</f>
        <v>0</v>
      </c>
      <c r="I20" s="85"/>
      <c r="J20" s="60">
        <f>I20*F20</f>
        <v>0</v>
      </c>
      <c r="K20" s="60"/>
      <c r="L20" s="60">
        <f>+TRUNC(F20*K20)</f>
        <v>0</v>
      </c>
      <c r="M20" s="60">
        <f t="shared" ref="M20:N23" si="2">G20+I20+K20</f>
        <v>0</v>
      </c>
      <c r="N20" s="60">
        <f t="shared" si="2"/>
        <v>0</v>
      </c>
      <c r="O20" s="7"/>
    </row>
    <row r="21" spans="1:997 1252:2021 2276:3045 3300:4069 4324:5093 5348:6117 6372:7141 7396:8165 8420:9189 9444:10213 10468:11237 11492:12261 12516:13285 13540:14309 14564:15333 15588:16101" ht="30" customHeight="1" x14ac:dyDescent="0.3">
      <c r="A21" s="7"/>
      <c r="B21" s="70"/>
      <c r="C21" s="31" t="s">
        <v>126</v>
      </c>
      <c r="D21" s="30" t="s">
        <v>242</v>
      </c>
      <c r="E21" s="10" t="s">
        <v>24</v>
      </c>
      <c r="F21" s="6">
        <v>420</v>
      </c>
      <c r="G21" s="85"/>
      <c r="H21" s="60">
        <f>G21*F21</f>
        <v>0</v>
      </c>
      <c r="I21" s="85"/>
      <c r="J21" s="60">
        <f>I21*F21</f>
        <v>0</v>
      </c>
      <c r="K21" s="60"/>
      <c r="L21" s="60">
        <f>+TRUNC(F21*K21)</f>
        <v>0</v>
      </c>
      <c r="M21" s="60">
        <f t="shared" si="2"/>
        <v>0</v>
      </c>
      <c r="N21" s="60">
        <f t="shared" si="2"/>
        <v>0</v>
      </c>
      <c r="O21" s="7"/>
      <c r="Q21" s="5"/>
    </row>
    <row r="22" spans="1:997 1252:2021 2276:3045 3300:4069 4324:5093 5348:6117 6372:7141 7396:8165 8420:9189 9444:10213 10468:11237 11492:12261 12516:13285 13540:14309 14564:15333 15588:16101" ht="30" customHeight="1" x14ac:dyDescent="0.3">
      <c r="A22" s="7"/>
      <c r="B22" s="70"/>
      <c r="C22" s="31" t="s">
        <v>126</v>
      </c>
      <c r="D22" s="30" t="s">
        <v>241</v>
      </c>
      <c r="E22" s="10" t="s">
        <v>24</v>
      </c>
      <c r="F22" s="6">
        <v>150</v>
      </c>
      <c r="G22" s="85"/>
      <c r="H22" s="60">
        <f>G22*F22</f>
        <v>0</v>
      </c>
      <c r="I22" s="85"/>
      <c r="J22" s="60">
        <f>I22*F22</f>
        <v>0</v>
      </c>
      <c r="K22" s="60"/>
      <c r="L22" s="60">
        <f>+TRUNC(F22*K22)</f>
        <v>0</v>
      </c>
      <c r="M22" s="60">
        <f t="shared" si="2"/>
        <v>0</v>
      </c>
      <c r="N22" s="60">
        <f t="shared" si="2"/>
        <v>0</v>
      </c>
      <c r="O22" s="7"/>
      <c r="Q22" s="5"/>
    </row>
    <row r="23" spans="1:997 1252:2021 2276:3045 3300:4069 4324:5093 5348:6117 6372:7141 7396:8165 8420:9189 9444:10213 10468:11237 11492:12261 12516:13285 13540:14309 14564:15333 15588:16101" ht="30" customHeight="1" x14ac:dyDescent="0.3">
      <c r="A23" s="7"/>
      <c r="B23" s="70"/>
      <c r="C23" s="31" t="s">
        <v>173</v>
      </c>
      <c r="D23" s="30" t="s">
        <v>174</v>
      </c>
      <c r="E23" s="10" t="s">
        <v>24</v>
      </c>
      <c r="F23" s="6">
        <v>155</v>
      </c>
      <c r="G23" s="85"/>
      <c r="H23" s="60">
        <f>G23*F23</f>
        <v>0</v>
      </c>
      <c r="I23" s="85"/>
      <c r="J23" s="60">
        <f>I23*F23</f>
        <v>0</v>
      </c>
      <c r="K23" s="60"/>
      <c r="L23" s="60">
        <f>+TRUNC(F23*K23)</f>
        <v>0</v>
      </c>
      <c r="M23" s="60">
        <f t="shared" si="2"/>
        <v>0</v>
      </c>
      <c r="N23" s="60">
        <f t="shared" si="2"/>
        <v>0</v>
      </c>
      <c r="O23" s="7"/>
      <c r="Q23" s="5"/>
    </row>
    <row r="24" spans="1:997 1252:2021 2276:3045 3300:4069 4324:5093 5348:6117 6372:7141 7396:8165 8420:9189 9444:10213 10468:11237 11492:12261 12516:13285 13540:14309 14564:15333 15588:16101" ht="30" customHeight="1" x14ac:dyDescent="0.3">
      <c r="A24" s="68"/>
      <c r="B24" s="69"/>
      <c r="C24" s="143" t="s">
        <v>203</v>
      </c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5"/>
    </row>
    <row r="25" spans="1:997 1252:2021 2276:3045 3300:4069 4324:5093 5348:6117 6372:7141 7396:8165 8420:9189 9444:10213 10468:11237 11492:12261 12516:13285 13540:14309 14564:15333 15588:16101" ht="30" customHeight="1" x14ac:dyDescent="0.3">
      <c r="A25" s="7"/>
      <c r="B25" s="70"/>
      <c r="C25" s="31" t="s">
        <v>213</v>
      </c>
      <c r="D25" s="30"/>
      <c r="E25" s="10" t="s">
        <v>22</v>
      </c>
      <c r="F25" s="6">
        <v>1</v>
      </c>
      <c r="G25" s="85">
        <v>0</v>
      </c>
      <c r="H25" s="60">
        <f>G25*F25</f>
        <v>0</v>
      </c>
      <c r="I25" s="85"/>
      <c r="J25" s="60">
        <f>I25*F25</f>
        <v>0</v>
      </c>
      <c r="K25" s="60"/>
      <c r="L25" s="60">
        <f>+TRUNC(F25*K25)</f>
        <v>0</v>
      </c>
      <c r="M25" s="60">
        <f>G25+I25+K25</f>
        <v>0</v>
      </c>
      <c r="N25" s="60">
        <f>H25+J25+L25</f>
        <v>0</v>
      </c>
      <c r="O25" s="7"/>
      <c r="Q25" s="5"/>
    </row>
    <row r="26" spans="1:997 1252:2021 2276:3045 3300:4069 4324:5093 5348:6117 6372:7141 7396:8165 8420:9189 9444:10213 10468:11237 11492:12261 12516:13285 13540:14309 14564:15333 15588:16101" s="92" customFormat="1" ht="30" customHeight="1" x14ac:dyDescent="0.3">
      <c r="A26" s="90"/>
      <c r="B26" s="91"/>
      <c r="C26" s="109" t="s">
        <v>21</v>
      </c>
      <c r="D26" s="109"/>
      <c r="E26" s="108"/>
      <c r="F26" s="108"/>
      <c r="G26" s="107"/>
      <c r="H26" s="107">
        <f>SUM(H15:H25)</f>
        <v>0</v>
      </c>
      <c r="I26" s="107"/>
      <c r="J26" s="107">
        <f>SUM(J15:J25)</f>
        <v>0</v>
      </c>
      <c r="K26" s="107"/>
      <c r="L26" s="107">
        <f>SUM(L25:L25)</f>
        <v>0</v>
      </c>
      <c r="M26" s="107"/>
      <c r="N26" s="107">
        <f>H26+J26+L26</f>
        <v>0</v>
      </c>
      <c r="O26" s="108"/>
    </row>
    <row r="27" spans="1:997 1252:2021 2276:3045 3300:4069 4324:5093 5348:6117 6372:7141 7396:8165 8420:9189 9444:10213 10468:11237 11492:12261 12516:13285 13540:14309 14564:15333 15588:16101" ht="30" customHeight="1" x14ac:dyDescent="0.3">
      <c r="A27" s="68"/>
      <c r="B27" s="69"/>
      <c r="C27" s="140" t="s">
        <v>190</v>
      </c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2"/>
    </row>
    <row r="28" spans="1:997 1252:2021 2276:3045 3300:4069 4324:5093 5348:6117 6372:7141 7396:8165 8420:9189 9444:10213 10468:11237 11492:12261 12516:13285 13540:14309 14564:15333 15588:16101" s="23" customFormat="1" ht="30" customHeight="1" x14ac:dyDescent="0.3">
      <c r="A28" s="22"/>
      <c r="B28" s="75"/>
      <c r="C28" s="143" t="s">
        <v>142</v>
      </c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5"/>
    </row>
    <row r="29" spans="1:997 1252:2021 2276:3045 3300:4069 4324:5093 5348:6117 6372:7141 7396:8165 8420:9189 9444:10213 10468:11237 11492:12261 12516:13285 13540:14309 14564:15333 15588:16101" s="81" customFormat="1" ht="30" customHeight="1" x14ac:dyDescent="0.3">
      <c r="A29" s="7" t="s">
        <v>13</v>
      </c>
      <c r="B29" s="70" t="s">
        <v>16</v>
      </c>
      <c r="C29" s="87" t="s">
        <v>25</v>
      </c>
      <c r="D29" s="87" t="s">
        <v>115</v>
      </c>
      <c r="E29" s="88" t="s">
        <v>24</v>
      </c>
      <c r="F29" s="6">
        <v>74.11</v>
      </c>
      <c r="G29" s="60"/>
      <c r="H29" s="60">
        <f>G29*F29</f>
        <v>0</v>
      </c>
      <c r="I29" s="60"/>
      <c r="J29" s="60">
        <f>I29*F29</f>
        <v>0</v>
      </c>
      <c r="K29" s="60"/>
      <c r="L29" s="60">
        <f>+TRUNC(F29*K29)</f>
        <v>0</v>
      </c>
      <c r="M29" s="60">
        <f t="shared" ref="M29:N29" si="3">G29+I29+K29</f>
        <v>0</v>
      </c>
      <c r="N29" s="60">
        <f t="shared" si="3"/>
        <v>0</v>
      </c>
      <c r="O29" s="94"/>
      <c r="R29" s="82"/>
      <c r="HT29" s="1"/>
      <c r="HU29" s="1"/>
      <c r="RP29" s="1"/>
      <c r="RQ29" s="1"/>
      <c r="ABL29" s="1"/>
      <c r="ABM29" s="1"/>
      <c r="ALH29" s="1"/>
      <c r="ALI29" s="1"/>
      <c r="AVD29" s="1"/>
      <c r="AVE29" s="1"/>
      <c r="BEZ29" s="1"/>
      <c r="BFA29" s="1"/>
      <c r="BOV29" s="1"/>
      <c r="BOW29" s="1"/>
      <c r="BYR29" s="1"/>
      <c r="BYS29" s="1"/>
      <c r="CIN29" s="1"/>
      <c r="CIO29" s="1"/>
      <c r="CSJ29" s="1"/>
      <c r="CSK29" s="1"/>
      <c r="DCF29" s="1"/>
      <c r="DCG29" s="1"/>
      <c r="DMB29" s="1"/>
      <c r="DMC29" s="1"/>
      <c r="DVX29" s="1"/>
      <c r="DVY29" s="1"/>
      <c r="EFT29" s="1"/>
      <c r="EFU29" s="1"/>
      <c r="EPP29" s="1"/>
      <c r="EPQ29" s="1"/>
      <c r="EZL29" s="1"/>
      <c r="EZM29" s="1"/>
      <c r="FJH29" s="1"/>
      <c r="FJI29" s="1"/>
      <c r="FTD29" s="1"/>
      <c r="FTE29" s="1"/>
      <c r="GCZ29" s="1"/>
      <c r="GDA29" s="1"/>
      <c r="GMV29" s="1"/>
      <c r="GMW29" s="1"/>
      <c r="GWR29" s="1"/>
      <c r="GWS29" s="1"/>
      <c r="HGN29" s="1"/>
      <c r="HGO29" s="1"/>
      <c r="HQJ29" s="1"/>
      <c r="HQK29" s="1"/>
      <c r="IAF29" s="1"/>
      <c r="IAG29" s="1"/>
      <c r="IKB29" s="1"/>
      <c r="IKC29" s="1"/>
      <c r="ITX29" s="1"/>
      <c r="ITY29" s="1"/>
      <c r="JDT29" s="1"/>
      <c r="JDU29" s="1"/>
      <c r="JNP29" s="1"/>
      <c r="JNQ29" s="1"/>
      <c r="JXL29" s="1"/>
      <c r="JXM29" s="1"/>
      <c r="KHH29" s="1"/>
      <c r="KHI29" s="1"/>
      <c r="KRD29" s="1"/>
      <c r="KRE29" s="1"/>
      <c r="LAZ29" s="1"/>
      <c r="LBA29" s="1"/>
      <c r="LKV29" s="1"/>
      <c r="LKW29" s="1"/>
      <c r="LUR29" s="1"/>
      <c r="LUS29" s="1"/>
      <c r="MEN29" s="1"/>
      <c r="MEO29" s="1"/>
      <c r="MOJ29" s="1"/>
      <c r="MOK29" s="1"/>
      <c r="MYF29" s="1"/>
      <c r="MYG29" s="1"/>
      <c r="NIB29" s="1"/>
      <c r="NIC29" s="1"/>
      <c r="NRX29" s="1"/>
      <c r="NRY29" s="1"/>
      <c r="OBT29" s="1"/>
      <c r="OBU29" s="1"/>
      <c r="OLP29" s="1"/>
      <c r="OLQ29" s="1"/>
      <c r="OVL29" s="1"/>
      <c r="OVM29" s="1"/>
      <c r="PFH29" s="1"/>
      <c r="PFI29" s="1"/>
      <c r="PPD29" s="1"/>
      <c r="PPE29" s="1"/>
      <c r="PYZ29" s="1"/>
      <c r="PZA29" s="1"/>
      <c r="QIV29" s="1"/>
      <c r="QIW29" s="1"/>
      <c r="QSR29" s="1"/>
      <c r="QSS29" s="1"/>
      <c r="RCN29" s="1"/>
      <c r="RCO29" s="1"/>
      <c r="RMJ29" s="1"/>
      <c r="RMK29" s="1"/>
      <c r="RWF29" s="1"/>
      <c r="RWG29" s="1"/>
      <c r="SGB29" s="1"/>
      <c r="SGC29" s="1"/>
      <c r="SPX29" s="1"/>
      <c r="SPY29" s="1"/>
      <c r="SZT29" s="1"/>
      <c r="SZU29" s="1"/>
      <c r="TJP29" s="1"/>
      <c r="TJQ29" s="1"/>
      <c r="TTL29" s="1"/>
      <c r="TTM29" s="1"/>
      <c r="UDH29" s="1"/>
      <c r="UDI29" s="1"/>
      <c r="UND29" s="1"/>
      <c r="UNE29" s="1"/>
      <c r="UWZ29" s="1"/>
      <c r="UXA29" s="1"/>
      <c r="VGV29" s="1"/>
      <c r="VGW29" s="1"/>
      <c r="VQR29" s="1"/>
      <c r="VQS29" s="1"/>
      <c r="WAN29" s="1"/>
      <c r="WAO29" s="1"/>
      <c r="WKJ29" s="1"/>
      <c r="WKK29" s="1"/>
      <c r="WUF29" s="1"/>
      <c r="WUG29" s="1"/>
    </row>
    <row r="30" spans="1:997 1252:2021 2276:3045 3300:4069 4324:5093 5348:6117 6372:7141 7396:8165 8420:9189 9444:10213 10468:11237 11492:12261 12516:13285 13540:14309 14564:15333 15588:16101" s="92" customFormat="1" ht="30" customHeight="1" x14ac:dyDescent="0.3">
      <c r="A30" s="90"/>
      <c r="B30" s="91"/>
      <c r="C30" s="109" t="s">
        <v>21</v>
      </c>
      <c r="D30" s="109"/>
      <c r="E30" s="108"/>
      <c r="F30" s="108"/>
      <c r="G30" s="107"/>
      <c r="H30" s="107">
        <f>SUM(H29:H29)</f>
        <v>0</v>
      </c>
      <c r="I30" s="107"/>
      <c r="J30" s="107">
        <f>SUM(J29:J29)</f>
        <v>0</v>
      </c>
      <c r="K30" s="107"/>
      <c r="L30" s="107">
        <f>SUM(L29:L29)</f>
        <v>0</v>
      </c>
      <c r="M30" s="107"/>
      <c r="N30" s="107">
        <f>H30+J30+L30</f>
        <v>0</v>
      </c>
      <c r="O30" s="108"/>
    </row>
    <row r="31" spans="1:997 1252:2021 2276:3045 3300:4069 4324:5093 5348:6117 6372:7141 7396:8165 8420:9189 9444:10213 10468:11237 11492:12261 12516:13285 13540:14309 14564:15333 15588:16101" ht="30" customHeight="1" x14ac:dyDescent="0.3">
      <c r="A31" s="68"/>
      <c r="B31" s="69"/>
      <c r="C31" s="140" t="s">
        <v>158</v>
      </c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2"/>
    </row>
    <row r="32" spans="1:997 1252:2021 2276:3045 3300:4069 4324:5093 5348:6117 6372:7141 7396:8165 8420:9189 9444:10213 10468:11237 11492:12261 12516:13285 13540:14309 14564:15333 15588:16101" s="23" customFormat="1" ht="30" customHeight="1" x14ac:dyDescent="0.3">
      <c r="A32" s="22"/>
      <c r="B32" s="75"/>
      <c r="C32" s="80" t="s">
        <v>142</v>
      </c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4"/>
    </row>
    <row r="33" spans="1:997 1252:2021 2276:3045 3300:4069 4324:5093 5348:6117 6372:7141 7396:8165 8420:9189 9444:10213 10468:11237 11492:12261 12516:13285 13540:14309 14564:15333 15588:16101" s="81" customFormat="1" ht="30" customHeight="1" x14ac:dyDescent="0.3">
      <c r="A33" s="7" t="s">
        <v>13</v>
      </c>
      <c r="B33" s="70" t="s">
        <v>16</v>
      </c>
      <c r="C33" s="87" t="s">
        <v>25</v>
      </c>
      <c r="D33" s="87" t="s">
        <v>115</v>
      </c>
      <c r="E33" s="88" t="s">
        <v>24</v>
      </c>
      <c r="F33" s="6">
        <v>34.46</v>
      </c>
      <c r="G33" s="60"/>
      <c r="H33" s="60">
        <f t="shared" ref="H33:H37" si="4">G33*F33</f>
        <v>0</v>
      </c>
      <c r="I33" s="60"/>
      <c r="J33" s="60">
        <f t="shared" ref="J33:J37" si="5">I33*F33</f>
        <v>0</v>
      </c>
      <c r="K33" s="60"/>
      <c r="L33" s="60">
        <f t="shared" ref="L33:L37" si="6">+TRUNC(F33*K33)</f>
        <v>0</v>
      </c>
      <c r="M33" s="60">
        <f t="shared" ref="M33:N37" si="7">G33+I33+K33</f>
        <v>0</v>
      </c>
      <c r="N33" s="60">
        <f t="shared" si="7"/>
        <v>0</v>
      </c>
      <c r="O33" s="94"/>
      <c r="R33" s="82"/>
      <c r="HT33" s="1"/>
      <c r="HU33" s="1"/>
      <c r="RP33" s="1"/>
      <c r="RQ33" s="1"/>
      <c r="ABL33" s="1"/>
      <c r="ABM33" s="1"/>
      <c r="ALH33" s="1"/>
      <c r="ALI33" s="1"/>
      <c r="AVD33" s="1"/>
      <c r="AVE33" s="1"/>
      <c r="BEZ33" s="1"/>
      <c r="BFA33" s="1"/>
      <c r="BOV33" s="1"/>
      <c r="BOW33" s="1"/>
      <c r="BYR33" s="1"/>
      <c r="BYS33" s="1"/>
      <c r="CIN33" s="1"/>
      <c r="CIO33" s="1"/>
      <c r="CSJ33" s="1"/>
      <c r="CSK33" s="1"/>
      <c r="DCF33" s="1"/>
      <c r="DCG33" s="1"/>
      <c r="DMB33" s="1"/>
      <c r="DMC33" s="1"/>
      <c r="DVX33" s="1"/>
      <c r="DVY33" s="1"/>
      <c r="EFT33" s="1"/>
      <c r="EFU33" s="1"/>
      <c r="EPP33" s="1"/>
      <c r="EPQ33" s="1"/>
      <c r="EZL33" s="1"/>
      <c r="EZM33" s="1"/>
      <c r="FJH33" s="1"/>
      <c r="FJI33" s="1"/>
      <c r="FTD33" s="1"/>
      <c r="FTE33" s="1"/>
      <c r="GCZ33" s="1"/>
      <c r="GDA33" s="1"/>
      <c r="GMV33" s="1"/>
      <c r="GMW33" s="1"/>
      <c r="GWR33" s="1"/>
      <c r="GWS33" s="1"/>
      <c r="HGN33" s="1"/>
      <c r="HGO33" s="1"/>
      <c r="HQJ33" s="1"/>
      <c r="HQK33" s="1"/>
      <c r="IAF33" s="1"/>
      <c r="IAG33" s="1"/>
      <c r="IKB33" s="1"/>
      <c r="IKC33" s="1"/>
      <c r="ITX33" s="1"/>
      <c r="ITY33" s="1"/>
      <c r="JDT33" s="1"/>
      <c r="JDU33" s="1"/>
      <c r="JNP33" s="1"/>
      <c r="JNQ33" s="1"/>
      <c r="JXL33" s="1"/>
      <c r="JXM33" s="1"/>
      <c r="KHH33" s="1"/>
      <c r="KHI33" s="1"/>
      <c r="KRD33" s="1"/>
      <c r="KRE33" s="1"/>
      <c r="LAZ33" s="1"/>
      <c r="LBA33" s="1"/>
      <c r="LKV33" s="1"/>
      <c r="LKW33" s="1"/>
      <c r="LUR33" s="1"/>
      <c r="LUS33" s="1"/>
      <c r="MEN33" s="1"/>
      <c r="MEO33" s="1"/>
      <c r="MOJ33" s="1"/>
      <c r="MOK33" s="1"/>
      <c r="MYF33" s="1"/>
      <c r="MYG33" s="1"/>
      <c r="NIB33" s="1"/>
      <c r="NIC33" s="1"/>
      <c r="NRX33" s="1"/>
      <c r="NRY33" s="1"/>
      <c r="OBT33" s="1"/>
      <c r="OBU33" s="1"/>
      <c r="OLP33" s="1"/>
      <c r="OLQ33" s="1"/>
      <c r="OVL33" s="1"/>
      <c r="OVM33" s="1"/>
      <c r="PFH33" s="1"/>
      <c r="PFI33" s="1"/>
      <c r="PPD33" s="1"/>
      <c r="PPE33" s="1"/>
      <c r="PYZ33" s="1"/>
      <c r="PZA33" s="1"/>
      <c r="QIV33" s="1"/>
      <c r="QIW33" s="1"/>
      <c r="QSR33" s="1"/>
      <c r="QSS33" s="1"/>
      <c r="RCN33" s="1"/>
      <c r="RCO33" s="1"/>
      <c r="RMJ33" s="1"/>
      <c r="RMK33" s="1"/>
      <c r="RWF33" s="1"/>
      <c r="RWG33" s="1"/>
      <c r="SGB33" s="1"/>
      <c r="SGC33" s="1"/>
      <c r="SPX33" s="1"/>
      <c r="SPY33" s="1"/>
      <c r="SZT33" s="1"/>
      <c r="SZU33" s="1"/>
      <c r="TJP33" s="1"/>
      <c r="TJQ33" s="1"/>
      <c r="TTL33" s="1"/>
      <c r="TTM33" s="1"/>
      <c r="UDH33" s="1"/>
      <c r="UDI33" s="1"/>
      <c r="UND33" s="1"/>
      <c r="UNE33" s="1"/>
      <c r="UWZ33" s="1"/>
      <c r="UXA33" s="1"/>
      <c r="VGV33" s="1"/>
      <c r="VGW33" s="1"/>
      <c r="VQR33" s="1"/>
      <c r="VQS33" s="1"/>
      <c r="WAN33" s="1"/>
      <c r="WAO33" s="1"/>
      <c r="WKJ33" s="1"/>
      <c r="WKK33" s="1"/>
      <c r="WUF33" s="1"/>
      <c r="WUG33" s="1"/>
    </row>
    <row r="34" spans="1:997 1252:2021 2276:3045 3300:4069 4324:5093 5348:6117 6372:7141 7396:8165 8420:9189 9444:10213 10468:11237 11492:12261 12516:13285 13540:14309 14564:15333 15588:16101" ht="30" customHeight="1" x14ac:dyDescent="0.3">
      <c r="A34" s="7"/>
      <c r="B34" s="70"/>
      <c r="C34" s="31" t="s">
        <v>290</v>
      </c>
      <c r="D34" s="32" t="s">
        <v>172</v>
      </c>
      <c r="E34" s="17" t="s">
        <v>26</v>
      </c>
      <c r="F34" s="18">
        <v>6</v>
      </c>
      <c r="G34" s="85"/>
      <c r="H34" s="85">
        <f t="shared" si="4"/>
        <v>0</v>
      </c>
      <c r="I34" s="85"/>
      <c r="J34" s="85">
        <f t="shared" si="5"/>
        <v>0</v>
      </c>
      <c r="K34" s="85"/>
      <c r="L34" s="85">
        <f t="shared" si="6"/>
        <v>0</v>
      </c>
      <c r="M34" s="85">
        <f t="shared" si="7"/>
        <v>0</v>
      </c>
      <c r="N34" s="85">
        <f t="shared" si="7"/>
        <v>0</v>
      </c>
      <c r="O34" s="17"/>
      <c r="R34" s="5"/>
    </row>
    <row r="35" spans="1:997 1252:2021 2276:3045 3300:4069 4324:5093 5348:6117 6372:7141 7396:8165 8420:9189 9444:10213 10468:11237 11492:12261 12516:13285 13540:14309 14564:15333 15588:16101" s="96" customFormat="1" ht="30" customHeight="1" x14ac:dyDescent="0.3">
      <c r="A35" s="94" t="s">
        <v>13</v>
      </c>
      <c r="B35" s="95" t="s">
        <v>16</v>
      </c>
      <c r="C35" s="87" t="s">
        <v>197</v>
      </c>
      <c r="D35" s="87" t="s">
        <v>198</v>
      </c>
      <c r="E35" s="88" t="s">
        <v>26</v>
      </c>
      <c r="F35" s="6">
        <f>6.4+1.7+11.3</f>
        <v>19.399999999999999</v>
      </c>
      <c r="G35" s="60"/>
      <c r="H35" s="60">
        <f t="shared" si="4"/>
        <v>0</v>
      </c>
      <c r="I35" s="60"/>
      <c r="J35" s="60">
        <f t="shared" si="5"/>
        <v>0</v>
      </c>
      <c r="K35" s="60"/>
      <c r="L35" s="60">
        <f t="shared" si="6"/>
        <v>0</v>
      </c>
      <c r="M35" s="60">
        <f t="shared" si="7"/>
        <v>0</v>
      </c>
      <c r="N35" s="60">
        <f t="shared" si="7"/>
        <v>0</v>
      </c>
      <c r="O35" s="94"/>
      <c r="R35" s="97"/>
    </row>
    <row r="36" spans="1:997 1252:2021 2276:3045 3300:4069 4324:5093 5348:6117 6372:7141 7396:8165 8420:9189 9444:10213 10468:11237 11492:12261 12516:13285 13540:14309 14564:15333 15588:16101" ht="30" customHeight="1" x14ac:dyDescent="0.3">
      <c r="A36" s="7" t="s">
        <v>13</v>
      </c>
      <c r="B36" s="70" t="s">
        <v>16</v>
      </c>
      <c r="C36" s="30" t="s">
        <v>184</v>
      </c>
      <c r="D36" s="30" t="s">
        <v>291</v>
      </c>
      <c r="E36" s="17" t="s">
        <v>22</v>
      </c>
      <c r="F36" s="3">
        <f>28/0.9</f>
        <v>31.111111111111111</v>
      </c>
      <c r="G36" s="60"/>
      <c r="H36" s="85">
        <f t="shared" si="4"/>
        <v>0</v>
      </c>
      <c r="I36" s="85"/>
      <c r="J36" s="85">
        <f t="shared" si="5"/>
        <v>0</v>
      </c>
      <c r="K36" s="85"/>
      <c r="L36" s="85">
        <f t="shared" si="6"/>
        <v>0</v>
      </c>
      <c r="M36" s="85">
        <f t="shared" si="7"/>
        <v>0</v>
      </c>
      <c r="N36" s="85">
        <f t="shared" si="7"/>
        <v>0</v>
      </c>
      <c r="O36" s="103"/>
      <c r="R36" s="5"/>
    </row>
    <row r="37" spans="1:997 1252:2021 2276:3045 3300:4069 4324:5093 5348:6117 6372:7141 7396:8165 8420:9189 9444:10213 10468:11237 11492:12261 12516:13285 13540:14309 14564:15333 15588:16101" ht="30" customHeight="1" x14ac:dyDescent="0.3">
      <c r="A37" s="7"/>
      <c r="B37" s="70"/>
      <c r="C37" s="31" t="s">
        <v>243</v>
      </c>
      <c r="D37" s="32" t="s">
        <v>244</v>
      </c>
      <c r="E37" s="17" t="s">
        <v>22</v>
      </c>
      <c r="F37" s="18">
        <v>46</v>
      </c>
      <c r="G37" s="85"/>
      <c r="H37" s="85">
        <f t="shared" si="4"/>
        <v>0</v>
      </c>
      <c r="I37" s="85"/>
      <c r="J37" s="85">
        <f t="shared" si="5"/>
        <v>0</v>
      </c>
      <c r="K37" s="85"/>
      <c r="L37" s="85">
        <f t="shared" si="6"/>
        <v>0</v>
      </c>
      <c r="M37" s="85">
        <f t="shared" si="7"/>
        <v>0</v>
      </c>
      <c r="N37" s="85">
        <f t="shared" si="7"/>
        <v>0</v>
      </c>
      <c r="O37" s="17"/>
      <c r="R37" s="5"/>
    </row>
    <row r="38" spans="1:997 1252:2021 2276:3045 3300:4069 4324:5093 5348:6117 6372:7141 7396:8165 8420:9189 9444:10213 10468:11237 11492:12261 12516:13285 13540:14309 14564:15333 15588:16101" s="23" customFormat="1" ht="30" customHeight="1" x14ac:dyDescent="0.3">
      <c r="A38" s="22"/>
      <c r="B38" s="75"/>
      <c r="C38" s="80" t="s">
        <v>143</v>
      </c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4"/>
    </row>
    <row r="39" spans="1:997 1252:2021 2276:3045 3300:4069 4324:5093 5348:6117 6372:7141 7396:8165 8420:9189 9444:10213 10468:11237 11492:12261 12516:13285 13540:14309 14564:15333 15588:16101" ht="30" customHeight="1" x14ac:dyDescent="0.3">
      <c r="A39" s="7"/>
      <c r="B39" s="70"/>
      <c r="C39" s="31" t="s">
        <v>170</v>
      </c>
      <c r="D39" s="32" t="s">
        <v>171</v>
      </c>
      <c r="E39" s="17" t="s">
        <v>22</v>
      </c>
      <c r="F39" s="18">
        <v>1</v>
      </c>
      <c r="G39" s="85"/>
      <c r="H39" s="85">
        <f>G39*F39</f>
        <v>0</v>
      </c>
      <c r="I39" s="85"/>
      <c r="J39" s="85">
        <f>I39*F39</f>
        <v>0</v>
      </c>
      <c r="K39" s="85"/>
      <c r="L39" s="85">
        <f>+TRUNC(F39*K39)</f>
        <v>0</v>
      </c>
      <c r="M39" s="85">
        <f t="shared" ref="M39:M46" si="8">G39+I39+K39</f>
        <v>0</v>
      </c>
      <c r="N39" s="85">
        <f t="shared" ref="N39:N46" si="9">H39+J39+L39</f>
        <v>0</v>
      </c>
      <c r="O39" s="17"/>
      <c r="R39" s="5"/>
    </row>
    <row r="40" spans="1:997 1252:2021 2276:3045 3300:4069 4324:5093 5348:6117 6372:7141 7396:8165 8420:9189 9444:10213 10468:11237 11492:12261 12516:13285 13540:14309 14564:15333 15588:16101" s="96" customFormat="1" ht="30" customHeight="1" x14ac:dyDescent="0.3">
      <c r="A40" s="94"/>
      <c r="B40" s="95"/>
      <c r="C40" s="89" t="s">
        <v>191</v>
      </c>
      <c r="D40" s="98" t="s">
        <v>252</v>
      </c>
      <c r="E40" s="88" t="s">
        <v>253</v>
      </c>
      <c r="F40" s="6">
        <v>1</v>
      </c>
      <c r="G40" s="60"/>
      <c r="H40" s="60">
        <f>G40*F40</f>
        <v>0</v>
      </c>
      <c r="I40" s="60"/>
      <c r="J40" s="60">
        <f t="shared" ref="J40:J46" si="10">I40*F40</f>
        <v>0</v>
      </c>
      <c r="K40" s="60"/>
      <c r="L40" s="60"/>
      <c r="M40" s="60">
        <f t="shared" si="8"/>
        <v>0</v>
      </c>
      <c r="N40" s="60">
        <f t="shared" si="9"/>
        <v>0</v>
      </c>
      <c r="O40" s="88"/>
      <c r="R40" s="97"/>
    </row>
    <row r="41" spans="1:997 1252:2021 2276:3045 3300:4069 4324:5093 5348:6117 6372:7141 7396:8165 8420:9189 9444:10213 10468:11237 11492:12261 12516:13285 13540:14309 14564:15333 15588:16101" ht="30" customHeight="1" x14ac:dyDescent="0.3">
      <c r="A41" s="7"/>
      <c r="B41" s="70"/>
      <c r="C41" s="31" t="s">
        <v>165</v>
      </c>
      <c r="D41" s="32" t="s">
        <v>292</v>
      </c>
      <c r="E41" s="17" t="s">
        <v>130</v>
      </c>
      <c r="F41" s="18">
        <f>(3.7/1.8)+1</f>
        <v>3.0555555555555558</v>
      </c>
      <c r="G41" s="85"/>
      <c r="H41" s="85">
        <f>G41*F41</f>
        <v>0</v>
      </c>
      <c r="I41" s="85"/>
      <c r="J41" s="85">
        <f t="shared" si="10"/>
        <v>0</v>
      </c>
      <c r="K41" s="85"/>
      <c r="L41" s="85">
        <f>+TRUNC(F41*K41)</f>
        <v>0</v>
      </c>
      <c r="M41" s="85">
        <f t="shared" si="8"/>
        <v>0</v>
      </c>
      <c r="N41" s="85">
        <f t="shared" si="9"/>
        <v>0</v>
      </c>
      <c r="O41" s="17"/>
      <c r="R41" s="5"/>
    </row>
    <row r="42" spans="1:997 1252:2021 2276:3045 3300:4069 4324:5093 5348:6117 6372:7141 7396:8165 8420:9189 9444:10213 10468:11237 11492:12261 12516:13285 13540:14309 14564:15333 15588:16101" ht="30" customHeight="1" x14ac:dyDescent="0.3">
      <c r="A42" s="7"/>
      <c r="B42" s="70"/>
      <c r="C42" s="31" t="s">
        <v>166</v>
      </c>
      <c r="D42" s="32"/>
      <c r="E42" s="17" t="s">
        <v>131</v>
      </c>
      <c r="F42" s="18">
        <v>6</v>
      </c>
      <c r="G42" s="85"/>
      <c r="H42" s="85"/>
      <c r="I42" s="85"/>
      <c r="J42" s="85">
        <f t="shared" si="10"/>
        <v>0</v>
      </c>
      <c r="K42" s="85"/>
      <c r="L42" s="85"/>
      <c r="M42" s="85">
        <f t="shared" si="8"/>
        <v>0</v>
      </c>
      <c r="N42" s="85">
        <f t="shared" si="9"/>
        <v>0</v>
      </c>
      <c r="O42" s="17"/>
      <c r="R42" s="5"/>
    </row>
    <row r="43" spans="1:997 1252:2021 2276:3045 3300:4069 4324:5093 5348:6117 6372:7141 7396:8165 8420:9189 9444:10213 10468:11237 11492:12261 12516:13285 13540:14309 14564:15333 15588:16101" ht="30" customHeight="1" x14ac:dyDescent="0.3">
      <c r="A43" s="7"/>
      <c r="B43" s="70"/>
      <c r="C43" s="31" t="s">
        <v>132</v>
      </c>
      <c r="D43" s="30" t="s">
        <v>133</v>
      </c>
      <c r="E43" s="17" t="s">
        <v>24</v>
      </c>
      <c r="F43" s="18">
        <f>(1*2.7)+(1*2.7)+(1.7*2.7)+(1.5*2.7)+(4*2.7)</f>
        <v>24.840000000000003</v>
      </c>
      <c r="G43" s="85"/>
      <c r="H43" s="85">
        <f>G43*F43</f>
        <v>0</v>
      </c>
      <c r="I43" s="85"/>
      <c r="J43" s="85">
        <f t="shared" si="10"/>
        <v>0</v>
      </c>
      <c r="K43" s="85"/>
      <c r="L43" s="85">
        <f>+TRUNC(F43*K43)</f>
        <v>0</v>
      </c>
      <c r="M43" s="85">
        <f t="shared" si="8"/>
        <v>0</v>
      </c>
      <c r="N43" s="85">
        <f t="shared" si="9"/>
        <v>0</v>
      </c>
      <c r="O43" s="103"/>
    </row>
    <row r="44" spans="1:997 1252:2021 2276:3045 3300:4069 4324:5093 5348:6117 6372:7141 7396:8165 8420:9189 9444:10213 10468:11237 11492:12261 12516:13285 13540:14309 14564:15333 15588:16101" ht="30" customHeight="1" x14ac:dyDescent="0.3">
      <c r="A44" s="7"/>
      <c r="B44" s="70"/>
      <c r="C44" s="31" t="s">
        <v>134</v>
      </c>
      <c r="D44" s="30" t="s">
        <v>306</v>
      </c>
      <c r="E44" s="17" t="s">
        <v>24</v>
      </c>
      <c r="F44" s="18">
        <f>(1*2.7)+(1*2.7)+(1.7*2.7)+(1.5*2.7)+(4*2.7)+(2.7*2.7)</f>
        <v>32.130000000000003</v>
      </c>
      <c r="G44" s="85"/>
      <c r="H44" s="85">
        <f>G44*F44</f>
        <v>0</v>
      </c>
      <c r="I44" s="85"/>
      <c r="J44" s="85">
        <f t="shared" si="10"/>
        <v>0</v>
      </c>
      <c r="K44" s="85"/>
      <c r="L44" s="85">
        <f>+TRUNC(F44*K44)</f>
        <v>0</v>
      </c>
      <c r="M44" s="85">
        <f t="shared" si="8"/>
        <v>0</v>
      </c>
      <c r="N44" s="85">
        <f t="shared" si="9"/>
        <v>0</v>
      </c>
      <c r="O44" s="17"/>
    </row>
    <row r="45" spans="1:997 1252:2021 2276:3045 3300:4069 4324:5093 5348:6117 6372:7141 7396:8165 8420:9189 9444:10213 10468:11237 11492:12261 12516:13285 13540:14309 14564:15333 15588:16101" ht="30" customHeight="1" x14ac:dyDescent="0.3">
      <c r="A45" s="7"/>
      <c r="B45" s="70"/>
      <c r="C45" s="89" t="s">
        <v>135</v>
      </c>
      <c r="D45" s="87" t="s">
        <v>136</v>
      </c>
      <c r="E45" s="88" t="s">
        <v>24</v>
      </c>
      <c r="F45" s="6">
        <f>(11.3*2.7)+(4*2.7)</f>
        <v>41.31</v>
      </c>
      <c r="G45" s="60"/>
      <c r="H45" s="60">
        <f>G45*F45</f>
        <v>0</v>
      </c>
      <c r="I45" s="60"/>
      <c r="J45" s="60">
        <f t="shared" si="10"/>
        <v>0</v>
      </c>
      <c r="K45" s="60"/>
      <c r="L45" s="60">
        <f>+TRUNC(F45*K45)</f>
        <v>0</v>
      </c>
      <c r="M45" s="60">
        <f t="shared" si="8"/>
        <v>0</v>
      </c>
      <c r="N45" s="60">
        <f t="shared" si="9"/>
        <v>0</v>
      </c>
      <c r="O45" s="88"/>
    </row>
    <row r="46" spans="1:997 1252:2021 2276:3045 3300:4069 4324:5093 5348:6117 6372:7141 7396:8165 8420:9189 9444:10213 10468:11237 11492:12261 12516:13285 13540:14309 14564:15333 15588:16101" ht="30" customHeight="1" x14ac:dyDescent="0.3">
      <c r="A46" s="7"/>
      <c r="B46" s="70"/>
      <c r="C46" s="31" t="s">
        <v>294</v>
      </c>
      <c r="D46" s="30" t="s">
        <v>187</v>
      </c>
      <c r="E46" s="17" t="s">
        <v>26</v>
      </c>
      <c r="F46" s="18">
        <f>4+11.3+1.5+4+1.7+1+0.8+2.7</f>
        <v>27</v>
      </c>
      <c r="G46" s="85"/>
      <c r="H46" s="85">
        <f>G46*F46</f>
        <v>0</v>
      </c>
      <c r="I46" s="85"/>
      <c r="J46" s="85">
        <f t="shared" si="10"/>
        <v>0</v>
      </c>
      <c r="K46" s="85"/>
      <c r="L46" s="85">
        <f>+TRUNC(F46*K46)</f>
        <v>0</v>
      </c>
      <c r="M46" s="85">
        <f t="shared" si="8"/>
        <v>0</v>
      </c>
      <c r="N46" s="85">
        <f t="shared" si="9"/>
        <v>0</v>
      </c>
      <c r="O46" s="103"/>
    </row>
    <row r="47" spans="1:997 1252:2021 2276:3045 3300:4069 4324:5093 5348:6117 6372:7141 7396:8165 8420:9189 9444:10213 10468:11237 11492:12261 12516:13285 13540:14309 14564:15333 15588:16101" s="23" customFormat="1" ht="30" customHeight="1" x14ac:dyDescent="0.3">
      <c r="A47" s="22"/>
      <c r="B47" s="75"/>
      <c r="C47" s="80" t="s">
        <v>169</v>
      </c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4"/>
    </row>
    <row r="48" spans="1:997 1252:2021 2276:3045 3300:4069 4324:5093 5348:6117 6372:7141 7396:8165 8420:9189 9444:10213 10468:11237 11492:12261 12516:13285 13540:14309 14564:15333 15588:16101" ht="30" customHeight="1" x14ac:dyDescent="0.3">
      <c r="A48" s="7" t="s">
        <v>13</v>
      </c>
      <c r="B48" s="70" t="s">
        <v>16</v>
      </c>
      <c r="C48" s="30" t="s">
        <v>175</v>
      </c>
      <c r="D48" s="30" t="s">
        <v>176</v>
      </c>
      <c r="E48" s="17" t="s">
        <v>24</v>
      </c>
      <c r="F48" s="3">
        <v>23.67</v>
      </c>
      <c r="G48" s="60"/>
      <c r="H48" s="85">
        <f>G48*F48</f>
        <v>0</v>
      </c>
      <c r="I48" s="85"/>
      <c r="J48" s="85">
        <f>I48*F48</f>
        <v>0</v>
      </c>
      <c r="K48" s="85"/>
      <c r="L48" s="85">
        <f>+TRUNC(F48*K48)</f>
        <v>0</v>
      </c>
      <c r="M48" s="85">
        <f t="shared" ref="M48:N50" si="11">G48+I48+K48</f>
        <v>0</v>
      </c>
      <c r="N48" s="85">
        <f t="shared" si="11"/>
        <v>0</v>
      </c>
      <c r="O48" s="103"/>
      <c r="R48" s="5"/>
    </row>
    <row r="49" spans="1:997 1252:2021 2276:3045 3300:4069 4324:5093 5348:6117 6372:7141 7396:8165 8420:9189 9444:10213 10468:11237 11492:12261 12516:13285 13540:14309 14564:15333 15588:16101" ht="30" customHeight="1" x14ac:dyDescent="0.3">
      <c r="A49" s="7" t="s">
        <v>13</v>
      </c>
      <c r="B49" s="70" t="s">
        <v>16</v>
      </c>
      <c r="C49" s="30" t="s">
        <v>177</v>
      </c>
      <c r="D49" s="30" t="s">
        <v>178</v>
      </c>
      <c r="E49" s="17" t="s">
        <v>24</v>
      </c>
      <c r="F49" s="3">
        <v>10.77</v>
      </c>
      <c r="G49" s="60"/>
      <c r="H49" s="85">
        <f>G49*F49</f>
        <v>0</v>
      </c>
      <c r="I49" s="85"/>
      <c r="J49" s="85">
        <f>I49*F49</f>
        <v>0</v>
      </c>
      <c r="K49" s="85"/>
      <c r="L49" s="85">
        <f>+TRUNC(F49*K49)</f>
        <v>0</v>
      </c>
      <c r="M49" s="85">
        <f t="shared" si="11"/>
        <v>0</v>
      </c>
      <c r="N49" s="85">
        <f t="shared" si="11"/>
        <v>0</v>
      </c>
      <c r="O49" s="103"/>
      <c r="R49" s="5"/>
    </row>
    <row r="50" spans="1:997 1252:2021 2276:3045 3300:4069 4324:5093 5348:6117 6372:7141 7396:8165 8420:9189 9444:10213 10468:11237 11492:12261 12516:13285 13540:14309 14564:15333 15588:16101" ht="30" customHeight="1" x14ac:dyDescent="0.3">
      <c r="A50" s="7" t="s">
        <v>13</v>
      </c>
      <c r="B50" s="70" t="s">
        <v>16</v>
      </c>
      <c r="C50" s="30" t="s">
        <v>139</v>
      </c>
      <c r="D50" s="30" t="s">
        <v>185</v>
      </c>
      <c r="E50" s="17" t="s">
        <v>24</v>
      </c>
      <c r="F50" s="3">
        <f>F48+F49</f>
        <v>34.44</v>
      </c>
      <c r="G50" s="60"/>
      <c r="H50" s="85">
        <f>G50*F50</f>
        <v>0</v>
      </c>
      <c r="I50" s="85"/>
      <c r="J50" s="85">
        <f>I50*F50</f>
        <v>0</v>
      </c>
      <c r="K50" s="85"/>
      <c r="L50" s="85">
        <f>+TRUNC(F50*K50)</f>
        <v>0</v>
      </c>
      <c r="M50" s="85">
        <f t="shared" si="11"/>
        <v>0</v>
      </c>
      <c r="N50" s="85">
        <f t="shared" si="11"/>
        <v>0</v>
      </c>
      <c r="O50" s="103"/>
      <c r="R50" s="5"/>
    </row>
    <row r="51" spans="1:997 1252:2021 2276:3045 3300:4069 4324:5093 5348:6117 6372:7141 7396:8165 8420:9189 9444:10213 10468:11237 11492:12261 12516:13285 13540:14309 14564:15333 15588:16101" s="23" customFormat="1" ht="30" customHeight="1" x14ac:dyDescent="0.3">
      <c r="A51" s="22"/>
      <c r="B51" s="75"/>
      <c r="C51" s="80" t="s">
        <v>203</v>
      </c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4"/>
    </row>
    <row r="52" spans="1:997 1252:2021 2276:3045 3300:4069 4324:5093 5348:6117 6372:7141 7396:8165 8420:9189 9444:10213 10468:11237 11492:12261 12516:13285 13540:14309 14564:15333 15588:16101" ht="30" customHeight="1" x14ac:dyDescent="0.3">
      <c r="A52" s="7"/>
      <c r="B52" s="70"/>
      <c r="C52" s="30" t="s">
        <v>248</v>
      </c>
      <c r="D52" s="30" t="s">
        <v>249</v>
      </c>
      <c r="E52" s="17" t="s">
        <v>22</v>
      </c>
      <c r="F52" s="3">
        <v>2</v>
      </c>
      <c r="G52" s="60"/>
      <c r="H52" s="85">
        <f>G52*F52</f>
        <v>0</v>
      </c>
      <c r="I52" s="85"/>
      <c r="J52" s="85">
        <f>I52*F52</f>
        <v>0</v>
      </c>
      <c r="K52" s="85"/>
      <c r="L52" s="85">
        <f>+TRUNC(F52*K52)</f>
        <v>0</v>
      </c>
      <c r="M52" s="85">
        <f>G52+I52+K52</f>
        <v>0</v>
      </c>
      <c r="N52" s="85">
        <f>H52+J52+L52</f>
        <v>0</v>
      </c>
      <c r="O52" s="103"/>
      <c r="R52" s="5"/>
    </row>
    <row r="53" spans="1:997 1252:2021 2276:3045 3300:4069 4324:5093 5348:6117 6372:7141 7396:8165 8420:9189 9444:10213 10468:11237 11492:12261 12516:13285 13540:14309 14564:15333 15588:16101" s="92" customFormat="1" ht="30" customHeight="1" x14ac:dyDescent="0.3">
      <c r="A53" s="90"/>
      <c r="B53" s="91"/>
      <c r="C53" s="109" t="s">
        <v>21</v>
      </c>
      <c r="D53" s="109"/>
      <c r="E53" s="108"/>
      <c r="F53" s="108"/>
      <c r="G53" s="107"/>
      <c r="H53" s="107">
        <f>SUM(H33:H52)</f>
        <v>0</v>
      </c>
      <c r="I53" s="107"/>
      <c r="J53" s="107">
        <f>SUM(J33:J52)</f>
        <v>0</v>
      </c>
      <c r="K53" s="107"/>
      <c r="L53" s="107">
        <f>SUM(L50:L50)</f>
        <v>0</v>
      </c>
      <c r="M53" s="107"/>
      <c r="N53" s="107">
        <f>H53+J53+L53</f>
        <v>0</v>
      </c>
      <c r="O53" s="108"/>
    </row>
    <row r="54" spans="1:997 1252:2021 2276:3045 3300:4069 4324:5093 5348:6117 6372:7141 7396:8165 8420:9189 9444:10213 10468:11237 11492:12261 12516:13285 13540:14309 14564:15333 15588:16101" ht="30" customHeight="1" x14ac:dyDescent="0.3">
      <c r="A54" s="68"/>
      <c r="B54" s="69"/>
      <c r="C54" s="140" t="s">
        <v>159</v>
      </c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2"/>
    </row>
    <row r="55" spans="1:997 1252:2021 2276:3045 3300:4069 4324:5093 5348:6117 6372:7141 7396:8165 8420:9189 9444:10213 10468:11237 11492:12261 12516:13285 13540:14309 14564:15333 15588:16101" s="23" customFormat="1" ht="30" customHeight="1" x14ac:dyDescent="0.3">
      <c r="A55" s="22"/>
      <c r="B55" s="75"/>
      <c r="C55" s="80" t="s">
        <v>142</v>
      </c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4"/>
    </row>
    <row r="56" spans="1:997 1252:2021 2276:3045 3300:4069 4324:5093 5348:6117 6372:7141 7396:8165 8420:9189 9444:10213 10468:11237 11492:12261 12516:13285 13540:14309 14564:15333 15588:16101" s="81" customFormat="1" ht="30" customHeight="1" x14ac:dyDescent="0.3">
      <c r="A56" s="7" t="s">
        <v>13</v>
      </c>
      <c r="B56" s="70" t="s">
        <v>16</v>
      </c>
      <c r="C56" s="87" t="s">
        <v>25</v>
      </c>
      <c r="D56" s="87" t="s">
        <v>115</v>
      </c>
      <c r="E56" s="88" t="s">
        <v>24</v>
      </c>
      <c r="F56" s="6">
        <f>3.61+3.61</f>
        <v>7.22</v>
      </c>
      <c r="G56" s="60"/>
      <c r="H56" s="60">
        <f t="shared" ref="H56" si="12">G56*F56</f>
        <v>0</v>
      </c>
      <c r="I56" s="60"/>
      <c r="J56" s="60">
        <f t="shared" ref="J56" si="13">I56*F56</f>
        <v>0</v>
      </c>
      <c r="K56" s="60"/>
      <c r="L56" s="60">
        <f>+TRUNC(F56*K56)</f>
        <v>0</v>
      </c>
      <c r="M56" s="60">
        <f t="shared" ref="M56:N58" si="14">G56+I56+K56</f>
        <v>0</v>
      </c>
      <c r="N56" s="60">
        <f t="shared" si="14"/>
        <v>0</v>
      </c>
      <c r="O56" s="94"/>
      <c r="R56" s="82"/>
      <c r="HT56" s="1"/>
      <c r="HU56" s="1"/>
      <c r="RP56" s="1"/>
      <c r="RQ56" s="1"/>
      <c r="ABL56" s="1"/>
      <c r="ABM56" s="1"/>
      <c r="ALH56" s="1"/>
      <c r="ALI56" s="1"/>
      <c r="AVD56" s="1"/>
      <c r="AVE56" s="1"/>
      <c r="BEZ56" s="1"/>
      <c r="BFA56" s="1"/>
      <c r="BOV56" s="1"/>
      <c r="BOW56" s="1"/>
      <c r="BYR56" s="1"/>
      <c r="BYS56" s="1"/>
      <c r="CIN56" s="1"/>
      <c r="CIO56" s="1"/>
      <c r="CSJ56" s="1"/>
      <c r="CSK56" s="1"/>
      <c r="DCF56" s="1"/>
      <c r="DCG56" s="1"/>
      <c r="DMB56" s="1"/>
      <c r="DMC56" s="1"/>
      <c r="DVX56" s="1"/>
      <c r="DVY56" s="1"/>
      <c r="EFT56" s="1"/>
      <c r="EFU56" s="1"/>
      <c r="EPP56" s="1"/>
      <c r="EPQ56" s="1"/>
      <c r="EZL56" s="1"/>
      <c r="EZM56" s="1"/>
      <c r="FJH56" s="1"/>
      <c r="FJI56" s="1"/>
      <c r="FTD56" s="1"/>
      <c r="FTE56" s="1"/>
      <c r="GCZ56" s="1"/>
      <c r="GDA56" s="1"/>
      <c r="GMV56" s="1"/>
      <c r="GMW56" s="1"/>
      <c r="GWR56" s="1"/>
      <c r="GWS56" s="1"/>
      <c r="HGN56" s="1"/>
      <c r="HGO56" s="1"/>
      <c r="HQJ56" s="1"/>
      <c r="HQK56" s="1"/>
      <c r="IAF56" s="1"/>
      <c r="IAG56" s="1"/>
      <c r="IKB56" s="1"/>
      <c r="IKC56" s="1"/>
      <c r="ITX56" s="1"/>
      <c r="ITY56" s="1"/>
      <c r="JDT56" s="1"/>
      <c r="JDU56" s="1"/>
      <c r="JNP56" s="1"/>
      <c r="JNQ56" s="1"/>
      <c r="JXL56" s="1"/>
      <c r="JXM56" s="1"/>
      <c r="KHH56" s="1"/>
      <c r="KHI56" s="1"/>
      <c r="KRD56" s="1"/>
      <c r="KRE56" s="1"/>
      <c r="LAZ56" s="1"/>
      <c r="LBA56" s="1"/>
      <c r="LKV56" s="1"/>
      <c r="LKW56" s="1"/>
      <c r="LUR56" s="1"/>
      <c r="LUS56" s="1"/>
      <c r="MEN56" s="1"/>
      <c r="MEO56" s="1"/>
      <c r="MOJ56" s="1"/>
      <c r="MOK56" s="1"/>
      <c r="MYF56" s="1"/>
      <c r="MYG56" s="1"/>
      <c r="NIB56" s="1"/>
      <c r="NIC56" s="1"/>
      <c r="NRX56" s="1"/>
      <c r="NRY56" s="1"/>
      <c r="OBT56" s="1"/>
      <c r="OBU56" s="1"/>
      <c r="OLP56" s="1"/>
      <c r="OLQ56" s="1"/>
      <c r="OVL56" s="1"/>
      <c r="OVM56" s="1"/>
      <c r="PFH56" s="1"/>
      <c r="PFI56" s="1"/>
      <c r="PPD56" s="1"/>
      <c r="PPE56" s="1"/>
      <c r="PYZ56" s="1"/>
      <c r="PZA56" s="1"/>
      <c r="QIV56" s="1"/>
      <c r="QIW56" s="1"/>
      <c r="QSR56" s="1"/>
      <c r="QSS56" s="1"/>
      <c r="RCN56" s="1"/>
      <c r="RCO56" s="1"/>
      <c r="RMJ56" s="1"/>
      <c r="RMK56" s="1"/>
      <c r="RWF56" s="1"/>
      <c r="RWG56" s="1"/>
      <c r="SGB56" s="1"/>
      <c r="SGC56" s="1"/>
      <c r="SPX56" s="1"/>
      <c r="SPY56" s="1"/>
      <c r="SZT56" s="1"/>
      <c r="SZU56" s="1"/>
      <c r="TJP56" s="1"/>
      <c r="TJQ56" s="1"/>
      <c r="TTL56" s="1"/>
      <c r="TTM56" s="1"/>
      <c r="UDH56" s="1"/>
      <c r="UDI56" s="1"/>
      <c r="UND56" s="1"/>
      <c r="UNE56" s="1"/>
      <c r="UWZ56" s="1"/>
      <c r="UXA56" s="1"/>
      <c r="VGV56" s="1"/>
      <c r="VGW56" s="1"/>
      <c r="VQR56" s="1"/>
      <c r="VQS56" s="1"/>
      <c r="WAN56" s="1"/>
      <c r="WAO56" s="1"/>
      <c r="WKJ56" s="1"/>
      <c r="WKK56" s="1"/>
      <c r="WUF56" s="1"/>
      <c r="WUG56" s="1"/>
    </row>
    <row r="57" spans="1:997 1252:2021 2276:3045 3300:4069 4324:5093 5348:6117 6372:7141 7396:8165 8420:9189 9444:10213 10468:11237 11492:12261 12516:13285 13540:14309 14564:15333 15588:16101" ht="30" customHeight="1" x14ac:dyDescent="0.3">
      <c r="A57" s="7"/>
      <c r="B57" s="70"/>
      <c r="C57" s="31" t="s">
        <v>114</v>
      </c>
      <c r="D57" s="30"/>
      <c r="E57" s="10" t="s">
        <v>26</v>
      </c>
      <c r="F57" s="18"/>
      <c r="G57" s="60"/>
      <c r="H57" s="60">
        <f>G57*F57</f>
        <v>0</v>
      </c>
      <c r="I57" s="60"/>
      <c r="J57" s="60">
        <f>I57*F57</f>
        <v>0</v>
      </c>
      <c r="K57" s="60"/>
      <c r="L57" s="60"/>
      <c r="M57" s="60">
        <f t="shared" si="14"/>
        <v>0</v>
      </c>
      <c r="N57" s="60">
        <f t="shared" si="14"/>
        <v>0</v>
      </c>
      <c r="O57" s="103"/>
    </row>
    <row r="58" spans="1:997 1252:2021 2276:3045 3300:4069 4324:5093 5348:6117 6372:7141 7396:8165 8420:9189 9444:10213 10468:11237 11492:12261 12516:13285 13540:14309 14564:15333 15588:16101" ht="30" customHeight="1" x14ac:dyDescent="0.3">
      <c r="A58" s="7"/>
      <c r="B58" s="70"/>
      <c r="C58" s="31" t="s">
        <v>243</v>
      </c>
      <c r="D58" s="32" t="s">
        <v>245</v>
      </c>
      <c r="E58" s="17" t="s">
        <v>22</v>
      </c>
      <c r="F58" s="18">
        <v>8</v>
      </c>
      <c r="G58" s="85"/>
      <c r="H58" s="85">
        <f>G58*F58</f>
        <v>0</v>
      </c>
      <c r="I58" s="85"/>
      <c r="J58" s="85">
        <f>I58*F58</f>
        <v>0</v>
      </c>
      <c r="K58" s="85"/>
      <c r="L58" s="85">
        <f>+TRUNC(F58*K58)</f>
        <v>0</v>
      </c>
      <c r="M58" s="85">
        <f t="shared" si="14"/>
        <v>0</v>
      </c>
      <c r="N58" s="85">
        <f t="shared" si="14"/>
        <v>0</v>
      </c>
      <c r="O58" s="17"/>
      <c r="R58" s="5"/>
    </row>
    <row r="59" spans="1:997 1252:2021 2276:3045 3300:4069 4324:5093 5348:6117 6372:7141 7396:8165 8420:9189 9444:10213 10468:11237 11492:12261 12516:13285 13540:14309 14564:15333 15588:16101" s="23" customFormat="1" ht="30" customHeight="1" x14ac:dyDescent="0.3">
      <c r="A59" s="22"/>
      <c r="B59" s="75"/>
      <c r="C59" s="80" t="s">
        <v>143</v>
      </c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4"/>
    </row>
    <row r="60" spans="1:997 1252:2021 2276:3045 3300:4069 4324:5093 5348:6117 6372:7141 7396:8165 8420:9189 9444:10213 10468:11237 11492:12261 12516:13285 13540:14309 14564:15333 15588:16101" ht="30" customHeight="1" x14ac:dyDescent="0.3">
      <c r="A60" s="7" t="s">
        <v>13</v>
      </c>
      <c r="B60" s="70" t="s">
        <v>16</v>
      </c>
      <c r="C60" s="30" t="s">
        <v>183</v>
      </c>
      <c r="D60" s="30" t="s">
        <v>225</v>
      </c>
      <c r="E60" s="17" t="s">
        <v>22</v>
      </c>
      <c r="F60" s="3">
        <v>2</v>
      </c>
      <c r="G60" s="85"/>
      <c r="H60" s="85">
        <f>G60*F60</f>
        <v>0</v>
      </c>
      <c r="I60" s="85"/>
      <c r="J60" s="85">
        <f>I60*F60</f>
        <v>0</v>
      </c>
      <c r="K60" s="85"/>
      <c r="L60" s="85">
        <f>+TRUNC(F60*K60)</f>
        <v>0</v>
      </c>
      <c r="M60" s="85">
        <f t="shared" ref="M60:N63" si="15">G60+I60+K60</f>
        <v>0</v>
      </c>
      <c r="N60" s="85">
        <f t="shared" si="15"/>
        <v>0</v>
      </c>
      <c r="O60" s="103"/>
      <c r="R60" s="5"/>
    </row>
    <row r="61" spans="1:997 1252:2021 2276:3045 3300:4069 4324:5093 5348:6117 6372:7141 7396:8165 8420:9189 9444:10213 10468:11237 11492:12261 12516:13285 13540:14309 14564:15333 15588:16101" ht="30" customHeight="1" x14ac:dyDescent="0.3">
      <c r="A61" s="7"/>
      <c r="B61" s="70"/>
      <c r="C61" s="30" t="s">
        <v>233</v>
      </c>
      <c r="D61" s="30" t="s">
        <v>225</v>
      </c>
      <c r="E61" s="17" t="s">
        <v>22</v>
      </c>
      <c r="F61" s="3">
        <v>2</v>
      </c>
      <c r="G61" s="85"/>
      <c r="H61" s="85">
        <f>G61*F61</f>
        <v>0</v>
      </c>
      <c r="I61" s="85"/>
      <c r="J61" s="85">
        <f>I61*F61</f>
        <v>0</v>
      </c>
      <c r="K61" s="85"/>
      <c r="L61" s="85">
        <f>+TRUNC(F61*K61)</f>
        <v>0</v>
      </c>
      <c r="M61" s="85">
        <f t="shared" si="15"/>
        <v>0</v>
      </c>
      <c r="N61" s="85">
        <f t="shared" si="15"/>
        <v>0</v>
      </c>
      <c r="O61" s="103"/>
      <c r="R61" s="5"/>
    </row>
    <row r="62" spans="1:997 1252:2021 2276:3045 3300:4069 4324:5093 5348:6117 6372:7141 7396:8165 8420:9189 9444:10213 10468:11237 11492:12261 12516:13285 13540:14309 14564:15333 15588:16101" ht="30" customHeight="1" x14ac:dyDescent="0.3">
      <c r="A62" s="7" t="s">
        <v>13</v>
      </c>
      <c r="B62" s="70" t="s">
        <v>16</v>
      </c>
      <c r="C62" s="30" t="s">
        <v>137</v>
      </c>
      <c r="D62" s="30" t="s">
        <v>180</v>
      </c>
      <c r="E62" s="17" t="s">
        <v>24</v>
      </c>
      <c r="F62" s="3">
        <f>((2.3*2.7)*4)+((1.6*2.7)*2)</f>
        <v>33.480000000000004</v>
      </c>
      <c r="G62" s="85"/>
      <c r="H62" s="85">
        <f>G62*F62</f>
        <v>0</v>
      </c>
      <c r="I62" s="85"/>
      <c r="J62" s="85">
        <f>I62*F62</f>
        <v>0</v>
      </c>
      <c r="K62" s="85"/>
      <c r="L62" s="85">
        <f>+TRUNC(F62*K62)</f>
        <v>0</v>
      </c>
      <c r="M62" s="85">
        <f t="shared" si="15"/>
        <v>0</v>
      </c>
      <c r="N62" s="85">
        <f t="shared" si="15"/>
        <v>0</v>
      </c>
      <c r="O62" s="103"/>
      <c r="R62" s="5"/>
    </row>
    <row r="63" spans="1:997 1252:2021 2276:3045 3300:4069 4324:5093 5348:6117 6372:7141 7396:8165 8420:9189 9444:10213 10468:11237 11492:12261 12516:13285 13540:14309 14564:15333 15588:16101" ht="30" customHeight="1" x14ac:dyDescent="0.3">
      <c r="A63" s="7"/>
      <c r="B63" s="70"/>
      <c r="C63" s="31" t="s">
        <v>295</v>
      </c>
      <c r="D63" s="30" t="s">
        <v>186</v>
      </c>
      <c r="E63" s="17" t="s">
        <v>26</v>
      </c>
      <c r="F63" s="18">
        <f>((1.6*2)+(2.3*2))*2</f>
        <v>15.6</v>
      </c>
      <c r="G63" s="85"/>
      <c r="H63" s="85">
        <f>G63*F63</f>
        <v>0</v>
      </c>
      <c r="I63" s="85"/>
      <c r="J63" s="85">
        <f>I63*F63</f>
        <v>0</v>
      </c>
      <c r="K63" s="85"/>
      <c r="L63" s="85">
        <f>+TRUNC(F63*K63)</f>
        <v>0</v>
      </c>
      <c r="M63" s="85">
        <f t="shared" si="15"/>
        <v>0</v>
      </c>
      <c r="N63" s="85">
        <f t="shared" si="15"/>
        <v>0</v>
      </c>
      <c r="O63" s="103"/>
    </row>
    <row r="64" spans="1:997 1252:2021 2276:3045 3300:4069 4324:5093 5348:6117 6372:7141 7396:8165 8420:9189 9444:10213 10468:11237 11492:12261 12516:13285 13540:14309 14564:15333 15588:16101" s="23" customFormat="1" ht="30" customHeight="1" x14ac:dyDescent="0.3">
      <c r="A64" s="22"/>
      <c r="B64" s="75"/>
      <c r="C64" s="80" t="s">
        <v>169</v>
      </c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4"/>
    </row>
    <row r="65" spans="1:997 1252:2021 2276:3045 3300:4069 4324:5093 5348:6117 6372:7141 7396:8165 8420:9189 9444:10213 10468:11237 11492:12261 12516:13285 13540:14309 14564:15333 15588:16101" ht="30" customHeight="1" x14ac:dyDescent="0.3">
      <c r="A65" s="7" t="s">
        <v>13</v>
      </c>
      <c r="B65" s="70" t="s">
        <v>16</v>
      </c>
      <c r="C65" s="30" t="s">
        <v>179</v>
      </c>
      <c r="D65" s="30" t="s">
        <v>296</v>
      </c>
      <c r="E65" s="17" t="s">
        <v>24</v>
      </c>
      <c r="F65" s="3">
        <v>7</v>
      </c>
      <c r="G65" s="85"/>
      <c r="H65" s="85">
        <f>G65*F65</f>
        <v>0</v>
      </c>
      <c r="I65" s="85"/>
      <c r="J65" s="85">
        <f>I65*F65</f>
        <v>0</v>
      </c>
      <c r="K65" s="85"/>
      <c r="L65" s="85">
        <f>+TRUNC(F65*K65)</f>
        <v>0</v>
      </c>
      <c r="M65" s="85">
        <f t="shared" ref="M65:N67" si="16">G65+I65+K65</f>
        <v>0</v>
      </c>
      <c r="N65" s="85">
        <f t="shared" si="16"/>
        <v>0</v>
      </c>
      <c r="O65" s="103"/>
      <c r="R65" s="5"/>
    </row>
    <row r="66" spans="1:997 1252:2021 2276:3045 3300:4069 4324:5093 5348:6117 6372:7141 7396:8165 8420:9189 9444:10213 10468:11237 11492:12261 12516:13285 13540:14309 14564:15333 15588:16101" ht="30" customHeight="1" x14ac:dyDescent="0.3">
      <c r="A66" s="7" t="s">
        <v>13</v>
      </c>
      <c r="B66" s="70" t="s">
        <v>19</v>
      </c>
      <c r="C66" s="30" t="s">
        <v>237</v>
      </c>
      <c r="D66" s="30" t="s">
        <v>236</v>
      </c>
      <c r="E66" s="17" t="s">
        <v>24</v>
      </c>
      <c r="F66" s="6">
        <v>7</v>
      </c>
      <c r="G66" s="85"/>
      <c r="H66" s="85">
        <f>G66*F66</f>
        <v>0</v>
      </c>
      <c r="I66" s="85"/>
      <c r="J66" s="85">
        <f>I66*F66</f>
        <v>0</v>
      </c>
      <c r="K66" s="85"/>
      <c r="L66" s="85">
        <f>+TRUNC(F66*K66)</f>
        <v>0</v>
      </c>
      <c r="M66" s="85">
        <f t="shared" si="16"/>
        <v>0</v>
      </c>
      <c r="N66" s="85">
        <f t="shared" si="16"/>
        <v>0</v>
      </c>
      <c r="O66" s="17"/>
    </row>
    <row r="67" spans="1:997 1252:2021 2276:3045 3300:4069 4324:5093 5348:6117 6372:7141 7396:8165 8420:9189 9444:10213 10468:11237 11492:12261 12516:13285 13540:14309 14564:15333 15588:16101" ht="30" customHeight="1" x14ac:dyDescent="0.3">
      <c r="A67" s="7"/>
      <c r="B67" s="70"/>
      <c r="C67" s="30" t="s">
        <v>238</v>
      </c>
      <c r="D67" s="30" t="s">
        <v>239</v>
      </c>
      <c r="E67" s="17" t="s">
        <v>26</v>
      </c>
      <c r="F67" s="3">
        <v>2</v>
      </c>
      <c r="G67" s="85"/>
      <c r="H67" s="85">
        <f>G67*F67</f>
        <v>0</v>
      </c>
      <c r="I67" s="85"/>
      <c r="J67" s="85">
        <f>I67*F67</f>
        <v>0</v>
      </c>
      <c r="K67" s="85"/>
      <c r="L67" s="85">
        <f>+TRUNC(F67*K67)</f>
        <v>0</v>
      </c>
      <c r="M67" s="85">
        <f t="shared" si="16"/>
        <v>0</v>
      </c>
      <c r="N67" s="85">
        <f t="shared" si="16"/>
        <v>0</v>
      </c>
      <c r="O67" s="103"/>
      <c r="R67" s="5"/>
    </row>
    <row r="68" spans="1:997 1252:2021 2276:3045 3300:4069 4324:5093 5348:6117 6372:7141 7396:8165 8420:9189 9444:10213 10468:11237 11492:12261 12516:13285 13540:14309 14564:15333 15588:16101" s="92" customFormat="1" ht="30" customHeight="1" x14ac:dyDescent="0.3">
      <c r="A68" s="90"/>
      <c r="B68" s="91"/>
      <c r="C68" s="109" t="s">
        <v>21</v>
      </c>
      <c r="D68" s="109"/>
      <c r="E68" s="108"/>
      <c r="F68" s="108"/>
      <c r="G68" s="107"/>
      <c r="H68" s="107">
        <f>SUM(H55:H67)</f>
        <v>0</v>
      </c>
      <c r="I68" s="107"/>
      <c r="J68" s="107">
        <f>SUM(J56:J67)</f>
        <v>0</v>
      </c>
      <c r="K68" s="107"/>
      <c r="L68" s="107">
        <f>SUM(L67:L67)</f>
        <v>0</v>
      </c>
      <c r="M68" s="107"/>
      <c r="N68" s="107">
        <f>H68+J68+L68</f>
        <v>0</v>
      </c>
      <c r="O68" s="108"/>
    </row>
    <row r="69" spans="1:997 1252:2021 2276:3045 3300:4069 4324:5093 5348:6117 6372:7141 7396:8165 8420:9189 9444:10213 10468:11237 11492:12261 12516:13285 13540:14309 14564:15333 15588:16101" ht="30" customHeight="1" x14ac:dyDescent="0.3">
      <c r="A69" s="68"/>
      <c r="B69" s="69"/>
      <c r="C69" s="140" t="s">
        <v>160</v>
      </c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2"/>
    </row>
    <row r="70" spans="1:997 1252:2021 2276:3045 3300:4069 4324:5093 5348:6117 6372:7141 7396:8165 8420:9189 9444:10213 10468:11237 11492:12261 12516:13285 13540:14309 14564:15333 15588:16101" s="23" customFormat="1" ht="30" customHeight="1" x14ac:dyDescent="0.3">
      <c r="A70" s="22"/>
      <c r="B70" s="75"/>
      <c r="C70" s="80" t="s">
        <v>142</v>
      </c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4"/>
    </row>
    <row r="71" spans="1:997 1252:2021 2276:3045 3300:4069 4324:5093 5348:6117 6372:7141 7396:8165 8420:9189 9444:10213 10468:11237 11492:12261 12516:13285 13540:14309 14564:15333 15588:16101" s="81" customFormat="1" ht="30" customHeight="1" x14ac:dyDescent="0.3">
      <c r="A71" s="7" t="s">
        <v>13</v>
      </c>
      <c r="B71" s="70" t="s">
        <v>16</v>
      </c>
      <c r="C71" s="87" t="s">
        <v>25</v>
      </c>
      <c r="D71" s="87" t="s">
        <v>115</v>
      </c>
      <c r="E71" s="88" t="s">
        <v>24</v>
      </c>
      <c r="F71" s="6">
        <v>7</v>
      </c>
      <c r="G71" s="60"/>
      <c r="H71" s="60">
        <f t="shared" ref="H71" si="17">G71*F71</f>
        <v>0</v>
      </c>
      <c r="I71" s="60"/>
      <c r="J71" s="60">
        <f>I71*F71</f>
        <v>0</v>
      </c>
      <c r="K71" s="60"/>
      <c r="L71" s="60">
        <f>+TRUNC(F71*K71)</f>
        <v>0</v>
      </c>
      <c r="M71" s="60">
        <f t="shared" ref="M71:N72" si="18">G71+I71+K71</f>
        <v>0</v>
      </c>
      <c r="N71" s="60">
        <f t="shared" si="18"/>
        <v>0</v>
      </c>
      <c r="O71" s="94"/>
      <c r="R71" s="82"/>
      <c r="HT71" s="1"/>
      <c r="HU71" s="1"/>
      <c r="RP71" s="1"/>
      <c r="RQ71" s="1"/>
      <c r="ABL71" s="1"/>
      <c r="ABM71" s="1"/>
      <c r="ALH71" s="1"/>
      <c r="ALI71" s="1"/>
      <c r="AVD71" s="1"/>
      <c r="AVE71" s="1"/>
      <c r="BEZ71" s="1"/>
      <c r="BFA71" s="1"/>
      <c r="BOV71" s="1"/>
      <c r="BOW71" s="1"/>
      <c r="BYR71" s="1"/>
      <c r="BYS71" s="1"/>
      <c r="CIN71" s="1"/>
      <c r="CIO71" s="1"/>
      <c r="CSJ71" s="1"/>
      <c r="CSK71" s="1"/>
      <c r="DCF71" s="1"/>
      <c r="DCG71" s="1"/>
      <c r="DMB71" s="1"/>
      <c r="DMC71" s="1"/>
      <c r="DVX71" s="1"/>
      <c r="DVY71" s="1"/>
      <c r="EFT71" s="1"/>
      <c r="EFU71" s="1"/>
      <c r="EPP71" s="1"/>
      <c r="EPQ71" s="1"/>
      <c r="EZL71" s="1"/>
      <c r="EZM71" s="1"/>
      <c r="FJH71" s="1"/>
      <c r="FJI71" s="1"/>
      <c r="FTD71" s="1"/>
      <c r="FTE71" s="1"/>
      <c r="GCZ71" s="1"/>
      <c r="GDA71" s="1"/>
      <c r="GMV71" s="1"/>
      <c r="GMW71" s="1"/>
      <c r="GWR71" s="1"/>
      <c r="GWS71" s="1"/>
      <c r="HGN71" s="1"/>
      <c r="HGO71" s="1"/>
      <c r="HQJ71" s="1"/>
      <c r="HQK71" s="1"/>
      <c r="IAF71" s="1"/>
      <c r="IAG71" s="1"/>
      <c r="IKB71" s="1"/>
      <c r="IKC71" s="1"/>
      <c r="ITX71" s="1"/>
      <c r="ITY71" s="1"/>
      <c r="JDT71" s="1"/>
      <c r="JDU71" s="1"/>
      <c r="JNP71" s="1"/>
      <c r="JNQ71" s="1"/>
      <c r="JXL71" s="1"/>
      <c r="JXM71" s="1"/>
      <c r="KHH71" s="1"/>
      <c r="KHI71" s="1"/>
      <c r="KRD71" s="1"/>
      <c r="KRE71" s="1"/>
      <c r="LAZ71" s="1"/>
      <c r="LBA71" s="1"/>
      <c r="LKV71" s="1"/>
      <c r="LKW71" s="1"/>
      <c r="LUR71" s="1"/>
      <c r="LUS71" s="1"/>
      <c r="MEN71" s="1"/>
      <c r="MEO71" s="1"/>
      <c r="MOJ71" s="1"/>
      <c r="MOK71" s="1"/>
      <c r="MYF71" s="1"/>
      <c r="MYG71" s="1"/>
      <c r="NIB71" s="1"/>
      <c r="NIC71" s="1"/>
      <c r="NRX71" s="1"/>
      <c r="NRY71" s="1"/>
      <c r="OBT71" s="1"/>
      <c r="OBU71" s="1"/>
      <c r="OLP71" s="1"/>
      <c r="OLQ71" s="1"/>
      <c r="OVL71" s="1"/>
      <c r="OVM71" s="1"/>
      <c r="PFH71" s="1"/>
      <c r="PFI71" s="1"/>
      <c r="PPD71" s="1"/>
      <c r="PPE71" s="1"/>
      <c r="PYZ71" s="1"/>
      <c r="PZA71" s="1"/>
      <c r="QIV71" s="1"/>
      <c r="QIW71" s="1"/>
      <c r="QSR71" s="1"/>
      <c r="QSS71" s="1"/>
      <c r="RCN71" s="1"/>
      <c r="RCO71" s="1"/>
      <c r="RMJ71" s="1"/>
      <c r="RMK71" s="1"/>
      <c r="RWF71" s="1"/>
      <c r="RWG71" s="1"/>
      <c r="SGB71" s="1"/>
      <c r="SGC71" s="1"/>
      <c r="SPX71" s="1"/>
      <c r="SPY71" s="1"/>
      <c r="SZT71" s="1"/>
      <c r="SZU71" s="1"/>
      <c r="TJP71" s="1"/>
      <c r="TJQ71" s="1"/>
      <c r="TTL71" s="1"/>
      <c r="TTM71" s="1"/>
      <c r="UDH71" s="1"/>
      <c r="UDI71" s="1"/>
      <c r="UND71" s="1"/>
      <c r="UNE71" s="1"/>
      <c r="UWZ71" s="1"/>
      <c r="UXA71" s="1"/>
      <c r="VGV71" s="1"/>
      <c r="VGW71" s="1"/>
      <c r="VQR71" s="1"/>
      <c r="VQS71" s="1"/>
      <c r="WAN71" s="1"/>
      <c r="WAO71" s="1"/>
      <c r="WKJ71" s="1"/>
      <c r="WKK71" s="1"/>
      <c r="WUF71" s="1"/>
      <c r="WUG71" s="1"/>
    </row>
    <row r="72" spans="1:997 1252:2021 2276:3045 3300:4069 4324:5093 5348:6117 6372:7141 7396:8165 8420:9189 9444:10213 10468:11237 11492:12261 12516:13285 13540:14309 14564:15333 15588:16101" ht="30" customHeight="1" x14ac:dyDescent="0.3">
      <c r="A72" s="7"/>
      <c r="B72" s="70"/>
      <c r="C72" s="30" t="s">
        <v>189</v>
      </c>
      <c r="D72" s="30" t="s">
        <v>305</v>
      </c>
      <c r="E72" s="17" t="s">
        <v>22</v>
      </c>
      <c r="F72" s="6">
        <v>4</v>
      </c>
      <c r="G72" s="85"/>
      <c r="H72" s="85">
        <f>G72*F72</f>
        <v>0</v>
      </c>
      <c r="I72" s="85"/>
      <c r="J72" s="85">
        <f>I72*F72</f>
        <v>0</v>
      </c>
      <c r="K72" s="85"/>
      <c r="L72" s="85">
        <f>+TRUNC(F72*K72)</f>
        <v>0</v>
      </c>
      <c r="M72" s="85">
        <f t="shared" si="18"/>
        <v>0</v>
      </c>
      <c r="N72" s="85">
        <f t="shared" si="18"/>
        <v>0</v>
      </c>
      <c r="O72" s="17"/>
      <c r="R72" s="5"/>
    </row>
    <row r="73" spans="1:997 1252:2021 2276:3045 3300:4069 4324:5093 5348:6117 6372:7141 7396:8165 8420:9189 9444:10213 10468:11237 11492:12261 12516:13285 13540:14309 14564:15333 15588:16101" s="23" customFormat="1" ht="30" customHeight="1" x14ac:dyDescent="0.3">
      <c r="A73" s="22"/>
      <c r="B73" s="75"/>
      <c r="C73" s="80" t="s">
        <v>143</v>
      </c>
      <c r="D73" s="83"/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4"/>
    </row>
    <row r="74" spans="1:997 1252:2021 2276:3045 3300:4069 4324:5093 5348:6117 6372:7141 7396:8165 8420:9189 9444:10213 10468:11237 11492:12261 12516:13285 13540:14309 14564:15333 15588:16101" ht="30" customHeight="1" x14ac:dyDescent="0.3">
      <c r="A74" s="7" t="s">
        <v>13</v>
      </c>
      <c r="B74" s="70" t="s">
        <v>16</v>
      </c>
      <c r="C74" s="30" t="s">
        <v>183</v>
      </c>
      <c r="D74" s="30" t="s">
        <v>225</v>
      </c>
      <c r="E74" s="17" t="s">
        <v>22</v>
      </c>
      <c r="F74" s="3">
        <v>2</v>
      </c>
      <c r="G74" s="85"/>
      <c r="H74" s="85">
        <f>G74*F74</f>
        <v>0</v>
      </c>
      <c r="I74" s="85"/>
      <c r="J74" s="85">
        <f>I74*F74</f>
        <v>0</v>
      </c>
      <c r="K74" s="85"/>
      <c r="L74" s="85">
        <f>+TRUNC(F74*K74)</f>
        <v>0</v>
      </c>
      <c r="M74" s="85">
        <f t="shared" ref="M74:N77" si="19">G74+I74+K74</f>
        <v>0</v>
      </c>
      <c r="N74" s="85">
        <f t="shared" si="19"/>
        <v>0</v>
      </c>
      <c r="O74" s="103"/>
      <c r="R74" s="5"/>
    </row>
    <row r="75" spans="1:997 1252:2021 2276:3045 3300:4069 4324:5093 5348:6117 6372:7141 7396:8165 8420:9189 9444:10213 10468:11237 11492:12261 12516:13285 13540:14309 14564:15333 15588:16101" ht="30" customHeight="1" x14ac:dyDescent="0.3">
      <c r="A75" s="7"/>
      <c r="B75" s="70"/>
      <c r="C75" s="30" t="s">
        <v>233</v>
      </c>
      <c r="D75" s="30" t="s">
        <v>225</v>
      </c>
      <c r="E75" s="17" t="s">
        <v>22</v>
      </c>
      <c r="F75" s="3">
        <v>2</v>
      </c>
      <c r="G75" s="85"/>
      <c r="H75" s="85">
        <f>G75*F75</f>
        <v>0</v>
      </c>
      <c r="I75" s="85"/>
      <c r="J75" s="85">
        <f>I75*F75</f>
        <v>0</v>
      </c>
      <c r="K75" s="85"/>
      <c r="L75" s="85"/>
      <c r="M75" s="85">
        <f t="shared" si="19"/>
        <v>0</v>
      </c>
      <c r="N75" s="85">
        <f t="shared" si="19"/>
        <v>0</v>
      </c>
      <c r="O75" s="103"/>
      <c r="R75" s="5"/>
    </row>
    <row r="76" spans="1:997 1252:2021 2276:3045 3300:4069 4324:5093 5348:6117 6372:7141 7396:8165 8420:9189 9444:10213 10468:11237 11492:12261 12516:13285 13540:14309 14564:15333 15588:16101" ht="30" customHeight="1" x14ac:dyDescent="0.3">
      <c r="A76" s="7" t="s">
        <v>13</v>
      </c>
      <c r="B76" s="70" t="s">
        <v>16</v>
      </c>
      <c r="C76" s="30" t="s">
        <v>182</v>
      </c>
      <c r="D76" s="30" t="s">
        <v>307</v>
      </c>
      <c r="E76" s="17" t="s">
        <v>24</v>
      </c>
      <c r="F76" s="3">
        <f>(((2.3*2.7)*2)+(0.8*2.7))*2</f>
        <v>29.16</v>
      </c>
      <c r="G76" s="85"/>
      <c r="H76" s="85">
        <f>G76*F76</f>
        <v>0</v>
      </c>
      <c r="I76" s="85"/>
      <c r="J76" s="85">
        <f>I76*F76</f>
        <v>0</v>
      </c>
      <c r="K76" s="85"/>
      <c r="L76" s="85">
        <f>+TRUNC(F76*K76)</f>
        <v>0</v>
      </c>
      <c r="M76" s="85">
        <f t="shared" si="19"/>
        <v>0</v>
      </c>
      <c r="N76" s="85">
        <f t="shared" si="19"/>
        <v>0</v>
      </c>
      <c r="O76" s="103"/>
      <c r="R76" s="5"/>
    </row>
    <row r="77" spans="1:997 1252:2021 2276:3045 3300:4069 4324:5093 5348:6117 6372:7141 7396:8165 8420:9189 9444:10213 10468:11237 11492:12261 12516:13285 13540:14309 14564:15333 15588:16101" ht="30" customHeight="1" x14ac:dyDescent="0.3">
      <c r="A77" s="7" t="s">
        <v>13</v>
      </c>
      <c r="B77" s="70" t="s">
        <v>16</v>
      </c>
      <c r="C77" s="30" t="s">
        <v>139</v>
      </c>
      <c r="D77" s="30" t="s">
        <v>185</v>
      </c>
      <c r="E77" s="17" t="s">
        <v>24</v>
      </c>
      <c r="F77" s="3">
        <f>(((2.3*2.7)*2)+(0.8*2.7))*2</f>
        <v>29.16</v>
      </c>
      <c r="G77" s="85"/>
      <c r="H77" s="85">
        <f>G77*F77</f>
        <v>0</v>
      </c>
      <c r="I77" s="85"/>
      <c r="J77" s="85">
        <f>I77*F77</f>
        <v>0</v>
      </c>
      <c r="K77" s="85"/>
      <c r="L77" s="85">
        <f>+TRUNC(F77*K77)</f>
        <v>0</v>
      </c>
      <c r="M77" s="85">
        <f t="shared" si="19"/>
        <v>0</v>
      </c>
      <c r="N77" s="85">
        <f t="shared" si="19"/>
        <v>0</v>
      </c>
      <c r="O77" s="103"/>
      <c r="R77" s="5"/>
    </row>
    <row r="78" spans="1:997 1252:2021 2276:3045 3300:4069 4324:5093 5348:6117 6372:7141 7396:8165 8420:9189 9444:10213 10468:11237 11492:12261 12516:13285 13540:14309 14564:15333 15588:16101" s="23" customFormat="1" ht="30" customHeight="1" x14ac:dyDescent="0.3">
      <c r="A78" s="22"/>
      <c r="B78" s="75"/>
      <c r="C78" s="80" t="s">
        <v>169</v>
      </c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4"/>
    </row>
    <row r="79" spans="1:997 1252:2021 2276:3045 3300:4069 4324:5093 5348:6117 6372:7141 7396:8165 8420:9189 9444:10213 10468:11237 11492:12261 12516:13285 13540:14309 14564:15333 15588:16101" ht="30" customHeight="1" x14ac:dyDescent="0.3">
      <c r="A79" s="7" t="s">
        <v>13</v>
      </c>
      <c r="B79" s="70" t="s">
        <v>16</v>
      </c>
      <c r="C79" s="30" t="s">
        <v>181</v>
      </c>
      <c r="D79" s="30" t="s">
        <v>307</v>
      </c>
      <c r="E79" s="17" t="s">
        <v>24</v>
      </c>
      <c r="F79" s="3">
        <v>7</v>
      </c>
      <c r="G79" s="85"/>
      <c r="H79" s="85">
        <f>G79*F79</f>
        <v>0</v>
      </c>
      <c r="I79" s="85"/>
      <c r="J79" s="85">
        <f>I79*F79</f>
        <v>0</v>
      </c>
      <c r="K79" s="85"/>
      <c r="L79" s="85">
        <f>+TRUNC(F79*K79)</f>
        <v>0</v>
      </c>
      <c r="M79" s="85">
        <f>G79+I79+K79</f>
        <v>0</v>
      </c>
      <c r="N79" s="85">
        <f>H79+J79+L79</f>
        <v>0</v>
      </c>
      <c r="O79" s="103"/>
      <c r="R79" s="5"/>
    </row>
    <row r="80" spans="1:997 1252:2021 2276:3045 3300:4069 4324:5093 5348:6117 6372:7141 7396:8165 8420:9189 9444:10213 10468:11237 11492:12261 12516:13285 13540:14309 14564:15333 15588:16101" ht="30" customHeight="1" x14ac:dyDescent="0.3">
      <c r="A80" s="7" t="s">
        <v>13</v>
      </c>
      <c r="B80" s="70" t="s">
        <v>16</v>
      </c>
      <c r="C80" s="30" t="s">
        <v>139</v>
      </c>
      <c r="D80" s="30" t="s">
        <v>185</v>
      </c>
      <c r="E80" s="17" t="s">
        <v>24</v>
      </c>
      <c r="F80" s="3">
        <v>7</v>
      </c>
      <c r="G80" s="85"/>
      <c r="H80" s="85">
        <f>G80*F80</f>
        <v>0</v>
      </c>
      <c r="I80" s="85"/>
      <c r="J80" s="85">
        <f>I80*F80</f>
        <v>0</v>
      </c>
      <c r="K80" s="85"/>
      <c r="L80" s="85">
        <f>+TRUNC(F80*K80)</f>
        <v>0</v>
      </c>
      <c r="M80" s="85">
        <f>G80+I80+K80</f>
        <v>0</v>
      </c>
      <c r="N80" s="85">
        <f>H80+J80+L80</f>
        <v>0</v>
      </c>
      <c r="O80" s="103"/>
      <c r="R80" s="5"/>
    </row>
    <row r="81" spans="1:997 1252:2021 2276:3045 3300:4069 4324:5093 5348:6117 6372:7141 7396:8165 8420:9189 9444:10213 10468:11237 11492:12261 12516:13285 13540:14309 14564:15333 15588:16101" s="23" customFormat="1" ht="30" customHeight="1" x14ac:dyDescent="0.3">
      <c r="A81" s="22"/>
      <c r="B81" s="75"/>
      <c r="C81" s="80" t="s">
        <v>201</v>
      </c>
      <c r="D81" s="83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4"/>
    </row>
    <row r="82" spans="1:997 1252:2021 2276:3045 3300:4069 4324:5093 5348:6117 6372:7141 7396:8165 8420:9189 9444:10213 10468:11237 11492:12261 12516:13285 13540:14309 14564:15333 15588:16101" ht="30" customHeight="1" x14ac:dyDescent="0.3">
      <c r="A82" s="7" t="s">
        <v>13</v>
      </c>
      <c r="B82" s="70" t="s">
        <v>16</v>
      </c>
      <c r="C82" s="87" t="s">
        <v>117</v>
      </c>
      <c r="D82" s="87" t="s">
        <v>308</v>
      </c>
      <c r="E82" s="88" t="s">
        <v>22</v>
      </c>
      <c r="F82" s="6">
        <v>2</v>
      </c>
      <c r="G82" s="60"/>
      <c r="H82" s="60">
        <f>G82*F82</f>
        <v>0</v>
      </c>
      <c r="I82" s="60"/>
      <c r="J82" s="60">
        <f>I82*F82</f>
        <v>0</v>
      </c>
      <c r="K82" s="60"/>
      <c r="L82" s="60">
        <f>+TRUNC(F82*K82)</f>
        <v>0</v>
      </c>
      <c r="M82" s="60">
        <f>G82+I82+K82</f>
        <v>0</v>
      </c>
      <c r="N82" s="60">
        <f>H82+J82+L82</f>
        <v>0</v>
      </c>
      <c r="O82" s="94"/>
      <c r="R82" s="5"/>
    </row>
    <row r="83" spans="1:997 1252:2021 2276:3045 3300:4069 4324:5093 5348:6117 6372:7141 7396:8165 8420:9189 9444:10213 10468:11237 11492:12261 12516:13285 13540:14309 14564:15333 15588:16101" s="23" customFormat="1" ht="30" customHeight="1" x14ac:dyDescent="0.3">
      <c r="A83" s="22"/>
      <c r="B83" s="75"/>
      <c r="C83" s="80" t="s">
        <v>203</v>
      </c>
      <c r="D83" s="83"/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4"/>
    </row>
    <row r="84" spans="1:997 1252:2021 2276:3045 3300:4069 4324:5093 5348:6117 6372:7141 7396:8165 8420:9189 9444:10213 10468:11237 11492:12261 12516:13285 13540:14309 14564:15333 15588:16101" ht="30" customHeight="1" x14ac:dyDescent="0.3">
      <c r="A84" s="7"/>
      <c r="B84" s="70"/>
      <c r="C84" s="30" t="s">
        <v>211</v>
      </c>
      <c r="D84" s="30" t="s">
        <v>212</v>
      </c>
      <c r="E84" s="17" t="s">
        <v>22</v>
      </c>
      <c r="F84" s="3">
        <v>2</v>
      </c>
      <c r="G84" s="60"/>
      <c r="H84" s="85">
        <f>G84*F84</f>
        <v>0</v>
      </c>
      <c r="I84" s="85"/>
      <c r="J84" s="85">
        <f>I84*F84</f>
        <v>0</v>
      </c>
      <c r="K84" s="85"/>
      <c r="L84" s="85"/>
      <c r="M84" s="85">
        <f t="shared" ref="M84:N87" si="20">G84+I84+K84</f>
        <v>0</v>
      </c>
      <c r="N84" s="85">
        <f t="shared" si="20"/>
        <v>0</v>
      </c>
      <c r="O84" s="17" t="s">
        <v>207</v>
      </c>
      <c r="R84" s="5"/>
    </row>
    <row r="85" spans="1:997 1252:2021 2276:3045 3300:4069 4324:5093 5348:6117 6372:7141 7396:8165 8420:9189 9444:10213 10468:11237 11492:12261 12516:13285 13540:14309 14564:15333 15588:16101" ht="30" customHeight="1" x14ac:dyDescent="0.3">
      <c r="A85" s="7" t="s">
        <v>13</v>
      </c>
      <c r="B85" s="70" t="s">
        <v>16</v>
      </c>
      <c r="C85" s="30" t="s">
        <v>208</v>
      </c>
      <c r="D85" s="30" t="s">
        <v>206</v>
      </c>
      <c r="E85" s="17" t="s">
        <v>22</v>
      </c>
      <c r="F85" s="3">
        <v>2</v>
      </c>
      <c r="G85" s="60"/>
      <c r="H85" s="85">
        <f>G85*F85</f>
        <v>0</v>
      </c>
      <c r="I85" s="85"/>
      <c r="J85" s="85">
        <f>I85*F85</f>
        <v>0</v>
      </c>
      <c r="K85" s="85"/>
      <c r="L85" s="85">
        <f>+TRUNC(F85*K85)</f>
        <v>0</v>
      </c>
      <c r="M85" s="85">
        <f t="shared" si="20"/>
        <v>0</v>
      </c>
      <c r="N85" s="85">
        <f t="shared" si="20"/>
        <v>0</v>
      </c>
      <c r="O85" s="17" t="s">
        <v>207</v>
      </c>
      <c r="R85" s="5"/>
    </row>
    <row r="86" spans="1:997 1252:2021 2276:3045 3300:4069 4324:5093 5348:6117 6372:7141 7396:8165 8420:9189 9444:10213 10468:11237 11492:12261 12516:13285 13540:14309 14564:15333 15588:16101" ht="30" customHeight="1" x14ac:dyDescent="0.3">
      <c r="A86" s="7" t="s">
        <v>13</v>
      </c>
      <c r="B86" s="70" t="s">
        <v>16</v>
      </c>
      <c r="C86" s="30" t="s">
        <v>209</v>
      </c>
      <c r="D86" s="30" t="s">
        <v>206</v>
      </c>
      <c r="E86" s="17" t="s">
        <v>22</v>
      </c>
      <c r="F86" s="3">
        <v>2</v>
      </c>
      <c r="G86" s="60"/>
      <c r="H86" s="85">
        <f>G86*F86</f>
        <v>0</v>
      </c>
      <c r="I86" s="85"/>
      <c r="J86" s="85">
        <f>I86*F86</f>
        <v>0</v>
      </c>
      <c r="K86" s="85"/>
      <c r="L86" s="85">
        <f>+TRUNC(F86*K86)</f>
        <v>0</v>
      </c>
      <c r="M86" s="85">
        <f t="shared" si="20"/>
        <v>0</v>
      </c>
      <c r="N86" s="85">
        <f t="shared" si="20"/>
        <v>0</v>
      </c>
      <c r="O86" s="17" t="s">
        <v>207</v>
      </c>
      <c r="R86" s="5"/>
    </row>
    <row r="87" spans="1:997 1252:2021 2276:3045 3300:4069 4324:5093 5348:6117 6372:7141 7396:8165 8420:9189 9444:10213 10468:11237 11492:12261 12516:13285 13540:14309 14564:15333 15588:16101" ht="30" customHeight="1" x14ac:dyDescent="0.3">
      <c r="A87" s="7" t="s">
        <v>13</v>
      </c>
      <c r="B87" s="70" t="s">
        <v>16</v>
      </c>
      <c r="C87" s="30" t="s">
        <v>210</v>
      </c>
      <c r="D87" s="30" t="s">
        <v>206</v>
      </c>
      <c r="E87" s="17" t="s">
        <v>22</v>
      </c>
      <c r="F87" s="3">
        <v>2</v>
      </c>
      <c r="G87" s="60"/>
      <c r="H87" s="85">
        <f>G87*F87</f>
        <v>0</v>
      </c>
      <c r="I87" s="85"/>
      <c r="J87" s="85">
        <f>I87*F87</f>
        <v>0</v>
      </c>
      <c r="K87" s="85"/>
      <c r="L87" s="85">
        <f>+TRUNC(F87*K87)</f>
        <v>0</v>
      </c>
      <c r="M87" s="85">
        <f t="shared" si="20"/>
        <v>0</v>
      </c>
      <c r="N87" s="85">
        <f t="shared" si="20"/>
        <v>0</v>
      </c>
      <c r="O87" s="17" t="s">
        <v>207</v>
      </c>
      <c r="R87" s="5"/>
    </row>
    <row r="88" spans="1:997 1252:2021 2276:3045 3300:4069 4324:5093 5348:6117 6372:7141 7396:8165 8420:9189 9444:10213 10468:11237 11492:12261 12516:13285 13540:14309 14564:15333 15588:16101" s="92" customFormat="1" ht="30" customHeight="1" x14ac:dyDescent="0.3">
      <c r="A88" s="90"/>
      <c r="B88" s="91"/>
      <c r="C88" s="109" t="s">
        <v>21</v>
      </c>
      <c r="D88" s="109"/>
      <c r="E88" s="108"/>
      <c r="F88" s="108"/>
      <c r="G88" s="107"/>
      <c r="H88" s="107">
        <f>SUM(H70:H87)</f>
        <v>0</v>
      </c>
      <c r="I88" s="107"/>
      <c r="J88" s="107">
        <f>SUM(J70:J87)</f>
        <v>0</v>
      </c>
      <c r="K88" s="107"/>
      <c r="L88" s="107">
        <f>SUM(L87:L87)</f>
        <v>0</v>
      </c>
      <c r="M88" s="107"/>
      <c r="N88" s="107">
        <f>H88+J88+L88</f>
        <v>0</v>
      </c>
      <c r="O88" s="108"/>
    </row>
    <row r="89" spans="1:997 1252:2021 2276:3045 3300:4069 4324:5093 5348:6117 6372:7141 7396:8165 8420:9189 9444:10213 10468:11237 11492:12261 12516:13285 13540:14309 14564:15333 15588:16101" ht="30" customHeight="1" x14ac:dyDescent="0.3">
      <c r="A89" s="68"/>
      <c r="B89" s="69"/>
      <c r="C89" s="140" t="s">
        <v>161</v>
      </c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2"/>
    </row>
    <row r="90" spans="1:997 1252:2021 2276:3045 3300:4069 4324:5093 5348:6117 6372:7141 7396:8165 8420:9189 9444:10213 10468:11237 11492:12261 12516:13285 13540:14309 14564:15333 15588:16101" s="23" customFormat="1" ht="30" customHeight="1" x14ac:dyDescent="0.3">
      <c r="A90" s="22"/>
      <c r="B90" s="75"/>
      <c r="C90" s="80" t="s">
        <v>142</v>
      </c>
      <c r="D90" s="83"/>
      <c r="E90" s="83"/>
      <c r="F90" s="83"/>
      <c r="G90" s="83"/>
      <c r="H90" s="83"/>
      <c r="I90" s="83"/>
      <c r="J90" s="83"/>
      <c r="K90" s="83"/>
      <c r="L90" s="83"/>
      <c r="M90" s="83"/>
      <c r="N90" s="83"/>
      <c r="O90" s="84"/>
    </row>
    <row r="91" spans="1:997 1252:2021 2276:3045 3300:4069 4324:5093 5348:6117 6372:7141 7396:8165 8420:9189 9444:10213 10468:11237 11492:12261 12516:13285 13540:14309 14564:15333 15588:16101" s="81" customFormat="1" ht="30" customHeight="1" x14ac:dyDescent="0.3">
      <c r="A91" s="7" t="s">
        <v>13</v>
      </c>
      <c r="B91" s="70" t="s">
        <v>16</v>
      </c>
      <c r="C91" s="87" t="s">
        <v>25</v>
      </c>
      <c r="D91" s="87" t="s">
        <v>115</v>
      </c>
      <c r="E91" s="88" t="s">
        <v>24</v>
      </c>
      <c r="F91" s="6">
        <f>9.8</f>
        <v>9.8000000000000007</v>
      </c>
      <c r="G91" s="60"/>
      <c r="H91" s="60">
        <f t="shared" ref="H91" si="21">G91*F91</f>
        <v>0</v>
      </c>
      <c r="I91" s="60"/>
      <c r="J91" s="60">
        <f>I91*F91</f>
        <v>0</v>
      </c>
      <c r="K91" s="60"/>
      <c r="L91" s="60">
        <f>+TRUNC(F91*K91)</f>
        <v>0</v>
      </c>
      <c r="M91" s="60">
        <f t="shared" ref="M91:N92" si="22">G91+I91+K91</f>
        <v>0</v>
      </c>
      <c r="N91" s="60">
        <f t="shared" si="22"/>
        <v>0</v>
      </c>
      <c r="O91" s="94"/>
      <c r="R91" s="82"/>
      <c r="HT91" s="1"/>
      <c r="HU91" s="1"/>
      <c r="RP91" s="1"/>
      <c r="RQ91" s="1"/>
      <c r="ABL91" s="1"/>
      <c r="ABM91" s="1"/>
      <c r="ALH91" s="1"/>
      <c r="ALI91" s="1"/>
      <c r="AVD91" s="1"/>
      <c r="AVE91" s="1"/>
      <c r="BEZ91" s="1"/>
      <c r="BFA91" s="1"/>
      <c r="BOV91" s="1"/>
      <c r="BOW91" s="1"/>
      <c r="BYR91" s="1"/>
      <c r="BYS91" s="1"/>
      <c r="CIN91" s="1"/>
      <c r="CIO91" s="1"/>
      <c r="CSJ91" s="1"/>
      <c r="CSK91" s="1"/>
      <c r="DCF91" s="1"/>
      <c r="DCG91" s="1"/>
      <c r="DMB91" s="1"/>
      <c r="DMC91" s="1"/>
      <c r="DVX91" s="1"/>
      <c r="DVY91" s="1"/>
      <c r="EFT91" s="1"/>
      <c r="EFU91" s="1"/>
      <c r="EPP91" s="1"/>
      <c r="EPQ91" s="1"/>
      <c r="EZL91" s="1"/>
      <c r="EZM91" s="1"/>
      <c r="FJH91" s="1"/>
      <c r="FJI91" s="1"/>
      <c r="FTD91" s="1"/>
      <c r="FTE91" s="1"/>
      <c r="GCZ91" s="1"/>
      <c r="GDA91" s="1"/>
      <c r="GMV91" s="1"/>
      <c r="GMW91" s="1"/>
      <c r="GWR91" s="1"/>
      <c r="GWS91" s="1"/>
      <c r="HGN91" s="1"/>
      <c r="HGO91" s="1"/>
      <c r="HQJ91" s="1"/>
      <c r="HQK91" s="1"/>
      <c r="IAF91" s="1"/>
      <c r="IAG91" s="1"/>
      <c r="IKB91" s="1"/>
      <c r="IKC91" s="1"/>
      <c r="ITX91" s="1"/>
      <c r="ITY91" s="1"/>
      <c r="JDT91" s="1"/>
      <c r="JDU91" s="1"/>
      <c r="JNP91" s="1"/>
      <c r="JNQ91" s="1"/>
      <c r="JXL91" s="1"/>
      <c r="JXM91" s="1"/>
      <c r="KHH91" s="1"/>
      <c r="KHI91" s="1"/>
      <c r="KRD91" s="1"/>
      <c r="KRE91" s="1"/>
      <c r="LAZ91" s="1"/>
      <c r="LBA91" s="1"/>
      <c r="LKV91" s="1"/>
      <c r="LKW91" s="1"/>
      <c r="LUR91" s="1"/>
      <c r="LUS91" s="1"/>
      <c r="MEN91" s="1"/>
      <c r="MEO91" s="1"/>
      <c r="MOJ91" s="1"/>
      <c r="MOK91" s="1"/>
      <c r="MYF91" s="1"/>
      <c r="MYG91" s="1"/>
      <c r="NIB91" s="1"/>
      <c r="NIC91" s="1"/>
      <c r="NRX91" s="1"/>
      <c r="NRY91" s="1"/>
      <c r="OBT91" s="1"/>
      <c r="OBU91" s="1"/>
      <c r="OLP91" s="1"/>
      <c r="OLQ91" s="1"/>
      <c r="OVL91" s="1"/>
      <c r="OVM91" s="1"/>
      <c r="PFH91" s="1"/>
      <c r="PFI91" s="1"/>
      <c r="PPD91" s="1"/>
      <c r="PPE91" s="1"/>
      <c r="PYZ91" s="1"/>
      <c r="PZA91" s="1"/>
      <c r="QIV91" s="1"/>
      <c r="QIW91" s="1"/>
      <c r="QSR91" s="1"/>
      <c r="QSS91" s="1"/>
      <c r="RCN91" s="1"/>
      <c r="RCO91" s="1"/>
      <c r="RMJ91" s="1"/>
      <c r="RMK91" s="1"/>
      <c r="RWF91" s="1"/>
      <c r="RWG91" s="1"/>
      <c r="SGB91" s="1"/>
      <c r="SGC91" s="1"/>
      <c r="SPX91" s="1"/>
      <c r="SPY91" s="1"/>
      <c r="SZT91" s="1"/>
      <c r="SZU91" s="1"/>
      <c r="TJP91" s="1"/>
      <c r="TJQ91" s="1"/>
      <c r="TTL91" s="1"/>
      <c r="TTM91" s="1"/>
      <c r="UDH91" s="1"/>
      <c r="UDI91" s="1"/>
      <c r="UND91" s="1"/>
      <c r="UNE91" s="1"/>
      <c r="UWZ91" s="1"/>
      <c r="UXA91" s="1"/>
      <c r="VGV91" s="1"/>
      <c r="VGW91" s="1"/>
      <c r="VQR91" s="1"/>
      <c r="VQS91" s="1"/>
      <c r="WAN91" s="1"/>
      <c r="WAO91" s="1"/>
      <c r="WKJ91" s="1"/>
      <c r="WKK91" s="1"/>
      <c r="WUF91" s="1"/>
      <c r="WUG91" s="1"/>
    </row>
    <row r="92" spans="1:997 1252:2021 2276:3045 3300:4069 4324:5093 5348:6117 6372:7141 7396:8165 8420:9189 9444:10213 10468:11237 11492:12261 12516:13285 13540:14309 14564:15333 15588:16101" ht="30" customHeight="1" x14ac:dyDescent="0.3">
      <c r="A92" s="7"/>
      <c r="B92" s="70"/>
      <c r="C92" s="30" t="s">
        <v>189</v>
      </c>
      <c r="D92" s="30" t="s">
        <v>305</v>
      </c>
      <c r="E92" s="17" t="s">
        <v>22</v>
      </c>
      <c r="F92" s="6">
        <v>6</v>
      </c>
      <c r="G92" s="85"/>
      <c r="H92" s="85">
        <f>G92*F92</f>
        <v>0</v>
      </c>
      <c r="I92" s="85"/>
      <c r="J92" s="85">
        <f>I92*F92</f>
        <v>0</v>
      </c>
      <c r="K92" s="85"/>
      <c r="L92" s="85">
        <f>+TRUNC(F92*K92)</f>
        <v>0</v>
      </c>
      <c r="M92" s="85">
        <f t="shared" si="22"/>
        <v>0</v>
      </c>
      <c r="N92" s="85">
        <f t="shared" si="22"/>
        <v>0</v>
      </c>
      <c r="O92" s="17"/>
      <c r="R92" s="5"/>
    </row>
    <row r="93" spans="1:997 1252:2021 2276:3045 3300:4069 4324:5093 5348:6117 6372:7141 7396:8165 8420:9189 9444:10213 10468:11237 11492:12261 12516:13285 13540:14309 14564:15333 15588:16101" s="23" customFormat="1" ht="30" customHeight="1" x14ac:dyDescent="0.3">
      <c r="A93" s="22"/>
      <c r="B93" s="75"/>
      <c r="C93" s="80" t="s">
        <v>143</v>
      </c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4"/>
    </row>
    <row r="94" spans="1:997 1252:2021 2276:3045 3300:4069 4324:5093 5348:6117 6372:7141 7396:8165 8420:9189 9444:10213 10468:11237 11492:12261 12516:13285 13540:14309 14564:15333 15588:16101" ht="30" customHeight="1" x14ac:dyDescent="0.3">
      <c r="A94" s="7" t="s">
        <v>13</v>
      </c>
      <c r="B94" s="70" t="s">
        <v>16</v>
      </c>
      <c r="C94" s="30" t="s">
        <v>183</v>
      </c>
      <c r="D94" s="30" t="s">
        <v>225</v>
      </c>
      <c r="E94" s="17" t="s">
        <v>22</v>
      </c>
      <c r="F94" s="3">
        <v>1</v>
      </c>
      <c r="G94" s="85"/>
      <c r="H94" s="85">
        <f>G94*F94</f>
        <v>0</v>
      </c>
      <c r="I94" s="85"/>
      <c r="J94" s="85">
        <f>I94*F94</f>
        <v>0</v>
      </c>
      <c r="K94" s="85"/>
      <c r="L94" s="85">
        <f>+TRUNC(F94*K94)</f>
        <v>0</v>
      </c>
      <c r="M94" s="85">
        <f t="shared" ref="M94:N97" si="23">G94+I94+K94</f>
        <v>0</v>
      </c>
      <c r="N94" s="85">
        <f t="shared" si="23"/>
        <v>0</v>
      </c>
      <c r="O94" s="103"/>
      <c r="R94" s="5"/>
    </row>
    <row r="95" spans="1:997 1252:2021 2276:3045 3300:4069 4324:5093 5348:6117 6372:7141 7396:8165 8420:9189 9444:10213 10468:11237 11492:12261 12516:13285 13540:14309 14564:15333 15588:16101" ht="30" customHeight="1" x14ac:dyDescent="0.3">
      <c r="A95" s="7"/>
      <c r="B95" s="70"/>
      <c r="C95" s="30" t="s">
        <v>233</v>
      </c>
      <c r="D95" s="30" t="s">
        <v>225</v>
      </c>
      <c r="E95" s="17" t="s">
        <v>22</v>
      </c>
      <c r="F95" s="3">
        <v>1</v>
      </c>
      <c r="G95" s="85"/>
      <c r="H95" s="85">
        <f>G95*F95</f>
        <v>0</v>
      </c>
      <c r="I95" s="85"/>
      <c r="J95" s="85">
        <f>I95*F95</f>
        <v>0</v>
      </c>
      <c r="K95" s="85"/>
      <c r="L95" s="85"/>
      <c r="M95" s="85">
        <f t="shared" si="23"/>
        <v>0</v>
      </c>
      <c r="N95" s="85">
        <f t="shared" si="23"/>
        <v>0</v>
      </c>
      <c r="O95" s="103"/>
      <c r="R95" s="5"/>
    </row>
    <row r="96" spans="1:997 1252:2021 2276:3045 3300:4069 4324:5093 5348:6117 6372:7141 7396:8165 8420:9189 9444:10213 10468:11237 11492:12261 12516:13285 13540:14309 14564:15333 15588:16101" ht="30" customHeight="1" x14ac:dyDescent="0.3">
      <c r="A96" s="7" t="s">
        <v>13</v>
      </c>
      <c r="B96" s="70" t="s">
        <v>16</v>
      </c>
      <c r="C96" s="30" t="s">
        <v>164</v>
      </c>
      <c r="D96" s="30" t="s">
        <v>138</v>
      </c>
      <c r="E96" s="17" t="s">
        <v>24</v>
      </c>
      <c r="F96" s="3">
        <f>((4*2.7)+(2.5*2.7))*2</f>
        <v>35.1</v>
      </c>
      <c r="G96" s="85"/>
      <c r="H96" s="85">
        <f>G96*F96</f>
        <v>0</v>
      </c>
      <c r="I96" s="85"/>
      <c r="J96" s="85">
        <f>I96*F96</f>
        <v>0</v>
      </c>
      <c r="K96" s="85"/>
      <c r="L96" s="85">
        <f>+TRUNC(F96*K96)</f>
        <v>0</v>
      </c>
      <c r="M96" s="85">
        <f t="shared" si="23"/>
        <v>0</v>
      </c>
      <c r="N96" s="85">
        <f t="shared" si="23"/>
        <v>0</v>
      </c>
      <c r="O96" s="103"/>
      <c r="R96" s="5"/>
    </row>
    <row r="97" spans="1:997 1252:2021 2276:3045 3300:4069 4324:5093 5348:6117 6372:7141 7396:8165 8420:9189 9444:10213 10468:11237 11492:12261 12516:13285 13540:14309 14564:15333 15588:16101" ht="30" customHeight="1" x14ac:dyDescent="0.3">
      <c r="A97" s="7"/>
      <c r="B97" s="70"/>
      <c r="C97" s="31" t="s">
        <v>295</v>
      </c>
      <c r="D97" s="30" t="s">
        <v>186</v>
      </c>
      <c r="E97" s="17" t="s">
        <v>26</v>
      </c>
      <c r="F97" s="18">
        <f>(2.5*2)+(4*2)</f>
        <v>13</v>
      </c>
      <c r="G97" s="85"/>
      <c r="H97" s="85">
        <f>G97*F97</f>
        <v>0</v>
      </c>
      <c r="I97" s="85"/>
      <c r="J97" s="85">
        <f>I97*F97</f>
        <v>0</v>
      </c>
      <c r="K97" s="85"/>
      <c r="L97" s="85">
        <f>+TRUNC(F97*K97)</f>
        <v>0</v>
      </c>
      <c r="M97" s="85">
        <f t="shared" si="23"/>
        <v>0</v>
      </c>
      <c r="N97" s="85">
        <f t="shared" si="23"/>
        <v>0</v>
      </c>
      <c r="O97" s="103"/>
    </row>
    <row r="98" spans="1:997 1252:2021 2276:3045 3300:4069 4324:5093 5348:6117 6372:7141 7396:8165 8420:9189 9444:10213 10468:11237 11492:12261 12516:13285 13540:14309 14564:15333 15588:16101" s="23" customFormat="1" ht="30" customHeight="1" x14ac:dyDescent="0.3">
      <c r="A98" s="22"/>
      <c r="B98" s="75"/>
      <c r="C98" s="80" t="s">
        <v>169</v>
      </c>
      <c r="D98" s="83"/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4"/>
    </row>
    <row r="99" spans="1:997 1252:2021 2276:3045 3300:4069 4324:5093 5348:6117 6372:7141 7396:8165 8420:9189 9444:10213 10468:11237 11492:12261 12516:13285 13540:14309 14564:15333 15588:16101" ht="30" customHeight="1" x14ac:dyDescent="0.3">
      <c r="A99" s="7" t="s">
        <v>13</v>
      </c>
      <c r="B99" s="70" t="s">
        <v>16</v>
      </c>
      <c r="C99" s="30" t="s">
        <v>179</v>
      </c>
      <c r="D99" s="30" t="s">
        <v>296</v>
      </c>
      <c r="E99" s="17" t="s">
        <v>24</v>
      </c>
      <c r="F99" s="3">
        <v>10</v>
      </c>
      <c r="G99" s="85"/>
      <c r="H99" s="85">
        <f>G99*F99</f>
        <v>0</v>
      </c>
      <c r="I99" s="85"/>
      <c r="J99" s="85">
        <f>I99*F99</f>
        <v>0</v>
      </c>
      <c r="K99" s="85"/>
      <c r="L99" s="85">
        <f>+TRUNC(F99*K99)</f>
        <v>0</v>
      </c>
      <c r="M99" s="85">
        <f t="shared" ref="M99:N101" si="24">G99+I99+K99</f>
        <v>0</v>
      </c>
      <c r="N99" s="85">
        <f t="shared" si="24"/>
        <v>0</v>
      </c>
      <c r="O99" s="103"/>
      <c r="R99" s="5"/>
    </row>
    <row r="100" spans="1:997 1252:2021 2276:3045 3300:4069 4324:5093 5348:6117 6372:7141 7396:8165 8420:9189 9444:10213 10468:11237 11492:12261 12516:13285 13540:14309 14564:15333 15588:16101" ht="30" customHeight="1" x14ac:dyDescent="0.3">
      <c r="A100" s="7" t="s">
        <v>13</v>
      </c>
      <c r="B100" s="70" t="s">
        <v>19</v>
      </c>
      <c r="C100" s="30" t="s">
        <v>237</v>
      </c>
      <c r="D100" s="30" t="s">
        <v>236</v>
      </c>
      <c r="E100" s="17" t="s">
        <v>24</v>
      </c>
      <c r="F100" s="6">
        <v>10</v>
      </c>
      <c r="G100" s="85"/>
      <c r="H100" s="85">
        <f>G100*F100</f>
        <v>0</v>
      </c>
      <c r="I100" s="85"/>
      <c r="J100" s="85">
        <f>I100*F100</f>
        <v>0</v>
      </c>
      <c r="K100" s="85"/>
      <c r="L100" s="85">
        <f>+TRUNC(F100*K100)</f>
        <v>0</v>
      </c>
      <c r="M100" s="85">
        <f t="shared" si="24"/>
        <v>0</v>
      </c>
      <c r="N100" s="85">
        <f t="shared" si="24"/>
        <v>0</v>
      </c>
      <c r="O100" s="17"/>
    </row>
    <row r="101" spans="1:997 1252:2021 2276:3045 3300:4069 4324:5093 5348:6117 6372:7141 7396:8165 8420:9189 9444:10213 10468:11237 11492:12261 12516:13285 13540:14309 14564:15333 15588:16101" ht="30" customHeight="1" x14ac:dyDescent="0.3">
      <c r="A101" s="7"/>
      <c r="B101" s="70"/>
      <c r="C101" s="30" t="s">
        <v>238</v>
      </c>
      <c r="D101" s="30" t="s">
        <v>239</v>
      </c>
      <c r="E101" s="17" t="s">
        <v>26</v>
      </c>
      <c r="F101" s="3">
        <v>1</v>
      </c>
      <c r="G101" s="85"/>
      <c r="H101" s="85">
        <f>G101*F101</f>
        <v>0</v>
      </c>
      <c r="I101" s="85"/>
      <c r="J101" s="85">
        <f>I101*F101</f>
        <v>0</v>
      </c>
      <c r="K101" s="85"/>
      <c r="L101" s="85">
        <f>+TRUNC(F101*K101)</f>
        <v>0</v>
      </c>
      <c r="M101" s="85">
        <f t="shared" si="24"/>
        <v>0</v>
      </c>
      <c r="N101" s="85">
        <f t="shared" si="24"/>
        <v>0</v>
      </c>
      <c r="O101" s="103"/>
      <c r="R101" s="5"/>
    </row>
    <row r="102" spans="1:997 1252:2021 2276:3045 3300:4069 4324:5093 5348:6117 6372:7141 7396:8165 8420:9189 9444:10213 10468:11237 11492:12261 12516:13285 13540:14309 14564:15333 15588:16101" s="92" customFormat="1" ht="30" customHeight="1" x14ac:dyDescent="0.3">
      <c r="A102" s="90"/>
      <c r="B102" s="91"/>
      <c r="C102" s="109" t="s">
        <v>21</v>
      </c>
      <c r="D102" s="109"/>
      <c r="E102" s="108"/>
      <c r="F102" s="108"/>
      <c r="G102" s="107"/>
      <c r="H102" s="107">
        <f>SUM(H91:H101)</f>
        <v>0</v>
      </c>
      <c r="I102" s="107"/>
      <c r="J102" s="107">
        <f>SUM(J91:J101)</f>
        <v>0</v>
      </c>
      <c r="K102" s="107"/>
      <c r="L102" s="107">
        <f>SUM(L101:L101)</f>
        <v>0</v>
      </c>
      <c r="M102" s="107"/>
      <c r="N102" s="107">
        <f>H102+J102+L102</f>
        <v>0</v>
      </c>
      <c r="O102" s="108"/>
    </row>
    <row r="103" spans="1:997 1252:2021 2276:3045 3300:4069 4324:5093 5348:6117 6372:7141 7396:8165 8420:9189 9444:10213 10468:11237 11492:12261 12516:13285 13540:14309 14564:15333 15588:16101" ht="30" customHeight="1" x14ac:dyDescent="0.3">
      <c r="A103" s="68"/>
      <c r="B103" s="69"/>
      <c r="C103" s="140" t="s">
        <v>162</v>
      </c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2"/>
    </row>
    <row r="104" spans="1:997 1252:2021 2276:3045 3300:4069 4324:5093 5348:6117 6372:7141 7396:8165 8420:9189 9444:10213 10468:11237 11492:12261 12516:13285 13540:14309 14564:15333 15588:16101" ht="30" customHeight="1" x14ac:dyDescent="0.3">
      <c r="A104" s="2"/>
      <c r="B104" s="68"/>
      <c r="C104" s="80" t="s">
        <v>142</v>
      </c>
      <c r="D104" s="83"/>
      <c r="E104" s="83"/>
      <c r="F104" s="83"/>
      <c r="G104" s="83"/>
      <c r="H104" s="83"/>
      <c r="I104" s="83"/>
      <c r="J104" s="83"/>
      <c r="K104" s="83"/>
      <c r="L104" s="83"/>
      <c r="M104" s="83"/>
      <c r="N104" s="83"/>
      <c r="O104" s="84"/>
    </row>
    <row r="105" spans="1:997 1252:2021 2276:3045 3300:4069 4324:5093 5348:6117 6372:7141 7396:8165 8420:9189 9444:10213 10468:11237 11492:12261 12516:13285 13540:14309 14564:15333 15588:16101" s="81" customFormat="1" ht="30" customHeight="1" x14ac:dyDescent="0.3">
      <c r="A105" s="7" t="s">
        <v>13</v>
      </c>
      <c r="B105" s="70" t="s">
        <v>16</v>
      </c>
      <c r="C105" s="87" t="s">
        <v>25</v>
      </c>
      <c r="D105" s="87" t="s">
        <v>115</v>
      </c>
      <c r="E105" s="88" t="s">
        <v>24</v>
      </c>
      <c r="F105" s="6">
        <f>36.23</f>
        <v>36.229999999999997</v>
      </c>
      <c r="G105" s="60"/>
      <c r="H105" s="60">
        <f t="shared" ref="H105" si="25">G105*F105</f>
        <v>0</v>
      </c>
      <c r="I105" s="60"/>
      <c r="J105" s="60">
        <f>I105*F105</f>
        <v>0</v>
      </c>
      <c r="K105" s="60"/>
      <c r="L105" s="60">
        <f>+TRUNC(F105*K105)</f>
        <v>0</v>
      </c>
      <c r="M105" s="60">
        <f t="shared" ref="M105:N106" si="26">G105+I105+K105</f>
        <v>0</v>
      </c>
      <c r="N105" s="60">
        <f t="shared" si="26"/>
        <v>0</v>
      </c>
      <c r="O105" s="94"/>
      <c r="R105" s="82"/>
      <c r="HT105" s="1"/>
      <c r="HU105" s="1"/>
      <c r="RP105" s="1"/>
      <c r="RQ105" s="1"/>
      <c r="ABL105" s="1"/>
      <c r="ABM105" s="1"/>
      <c r="ALH105" s="1"/>
      <c r="ALI105" s="1"/>
      <c r="AVD105" s="1"/>
      <c r="AVE105" s="1"/>
      <c r="BEZ105" s="1"/>
      <c r="BFA105" s="1"/>
      <c r="BOV105" s="1"/>
      <c r="BOW105" s="1"/>
      <c r="BYR105" s="1"/>
      <c r="BYS105" s="1"/>
      <c r="CIN105" s="1"/>
      <c r="CIO105" s="1"/>
      <c r="CSJ105" s="1"/>
      <c r="CSK105" s="1"/>
      <c r="DCF105" s="1"/>
      <c r="DCG105" s="1"/>
      <c r="DMB105" s="1"/>
      <c r="DMC105" s="1"/>
      <c r="DVX105" s="1"/>
      <c r="DVY105" s="1"/>
      <c r="EFT105" s="1"/>
      <c r="EFU105" s="1"/>
      <c r="EPP105" s="1"/>
      <c r="EPQ105" s="1"/>
      <c r="EZL105" s="1"/>
      <c r="EZM105" s="1"/>
      <c r="FJH105" s="1"/>
      <c r="FJI105" s="1"/>
      <c r="FTD105" s="1"/>
      <c r="FTE105" s="1"/>
      <c r="GCZ105" s="1"/>
      <c r="GDA105" s="1"/>
      <c r="GMV105" s="1"/>
      <c r="GMW105" s="1"/>
      <c r="GWR105" s="1"/>
      <c r="GWS105" s="1"/>
      <c r="HGN105" s="1"/>
      <c r="HGO105" s="1"/>
      <c r="HQJ105" s="1"/>
      <c r="HQK105" s="1"/>
      <c r="IAF105" s="1"/>
      <c r="IAG105" s="1"/>
      <c r="IKB105" s="1"/>
      <c r="IKC105" s="1"/>
      <c r="ITX105" s="1"/>
      <c r="ITY105" s="1"/>
      <c r="JDT105" s="1"/>
      <c r="JDU105" s="1"/>
      <c r="JNP105" s="1"/>
      <c r="JNQ105" s="1"/>
      <c r="JXL105" s="1"/>
      <c r="JXM105" s="1"/>
      <c r="KHH105" s="1"/>
      <c r="KHI105" s="1"/>
      <c r="KRD105" s="1"/>
      <c r="KRE105" s="1"/>
      <c r="LAZ105" s="1"/>
      <c r="LBA105" s="1"/>
      <c r="LKV105" s="1"/>
      <c r="LKW105" s="1"/>
      <c r="LUR105" s="1"/>
      <c r="LUS105" s="1"/>
      <c r="MEN105" s="1"/>
      <c r="MEO105" s="1"/>
      <c r="MOJ105" s="1"/>
      <c r="MOK105" s="1"/>
      <c r="MYF105" s="1"/>
      <c r="MYG105" s="1"/>
      <c r="NIB105" s="1"/>
      <c r="NIC105" s="1"/>
      <c r="NRX105" s="1"/>
      <c r="NRY105" s="1"/>
      <c r="OBT105" s="1"/>
      <c r="OBU105" s="1"/>
      <c r="OLP105" s="1"/>
      <c r="OLQ105" s="1"/>
      <c r="OVL105" s="1"/>
      <c r="OVM105" s="1"/>
      <c r="PFH105" s="1"/>
      <c r="PFI105" s="1"/>
      <c r="PPD105" s="1"/>
      <c r="PPE105" s="1"/>
      <c r="PYZ105" s="1"/>
      <c r="PZA105" s="1"/>
      <c r="QIV105" s="1"/>
      <c r="QIW105" s="1"/>
      <c r="QSR105" s="1"/>
      <c r="QSS105" s="1"/>
      <c r="RCN105" s="1"/>
      <c r="RCO105" s="1"/>
      <c r="RMJ105" s="1"/>
      <c r="RMK105" s="1"/>
      <c r="RWF105" s="1"/>
      <c r="RWG105" s="1"/>
      <c r="SGB105" s="1"/>
      <c r="SGC105" s="1"/>
      <c r="SPX105" s="1"/>
      <c r="SPY105" s="1"/>
      <c r="SZT105" s="1"/>
      <c r="SZU105" s="1"/>
      <c r="TJP105" s="1"/>
      <c r="TJQ105" s="1"/>
      <c r="TTL105" s="1"/>
      <c r="TTM105" s="1"/>
      <c r="UDH105" s="1"/>
      <c r="UDI105" s="1"/>
      <c r="UND105" s="1"/>
      <c r="UNE105" s="1"/>
      <c r="UWZ105" s="1"/>
      <c r="UXA105" s="1"/>
      <c r="VGV105" s="1"/>
      <c r="VGW105" s="1"/>
      <c r="VQR105" s="1"/>
      <c r="VQS105" s="1"/>
      <c r="WAN105" s="1"/>
      <c r="WAO105" s="1"/>
      <c r="WKJ105" s="1"/>
      <c r="WKK105" s="1"/>
      <c r="WUF105" s="1"/>
      <c r="WUG105" s="1"/>
    </row>
    <row r="106" spans="1:997 1252:2021 2276:3045 3300:4069 4324:5093 5348:6117 6372:7141 7396:8165 8420:9189 9444:10213 10468:11237 11492:12261 12516:13285 13540:14309 14564:15333 15588:16101" ht="30" customHeight="1" x14ac:dyDescent="0.3">
      <c r="A106" s="7"/>
      <c r="B106" s="70"/>
      <c r="C106" s="30" t="s">
        <v>189</v>
      </c>
      <c r="D106" s="30" t="s">
        <v>305</v>
      </c>
      <c r="E106" s="17" t="s">
        <v>22</v>
      </c>
      <c r="F106" s="6">
        <v>16</v>
      </c>
      <c r="G106" s="85"/>
      <c r="H106" s="85">
        <f>G106*F106</f>
        <v>0</v>
      </c>
      <c r="I106" s="85"/>
      <c r="J106" s="85">
        <f>I106*F106</f>
        <v>0</v>
      </c>
      <c r="K106" s="85"/>
      <c r="L106" s="85">
        <f>+TRUNC(F106*K106)</f>
        <v>0</v>
      </c>
      <c r="M106" s="85">
        <f t="shared" si="26"/>
        <v>0</v>
      </c>
      <c r="N106" s="85">
        <f t="shared" si="26"/>
        <v>0</v>
      </c>
      <c r="O106" s="17"/>
      <c r="R106" s="5"/>
    </row>
    <row r="107" spans="1:997 1252:2021 2276:3045 3300:4069 4324:5093 5348:6117 6372:7141 7396:8165 8420:9189 9444:10213 10468:11237 11492:12261 12516:13285 13540:14309 14564:15333 15588:16101" s="23" customFormat="1" ht="30" customHeight="1" x14ac:dyDescent="0.3">
      <c r="A107" s="22"/>
      <c r="B107" s="75"/>
      <c r="C107" s="80" t="s">
        <v>143</v>
      </c>
      <c r="D107" s="83"/>
      <c r="E107" s="83"/>
      <c r="F107" s="83"/>
      <c r="G107" s="83"/>
      <c r="H107" s="83"/>
      <c r="I107" s="83"/>
      <c r="J107" s="83"/>
      <c r="K107" s="83"/>
      <c r="L107" s="83"/>
      <c r="M107" s="83"/>
      <c r="N107" s="83"/>
      <c r="O107" s="84"/>
    </row>
    <row r="108" spans="1:997 1252:2021 2276:3045 3300:4069 4324:5093 5348:6117 6372:7141 7396:8165 8420:9189 9444:10213 10468:11237 11492:12261 12516:13285 13540:14309 14564:15333 15588:16101" ht="30" customHeight="1" x14ac:dyDescent="0.3">
      <c r="A108" s="7"/>
      <c r="B108" s="70"/>
      <c r="C108" s="31" t="s">
        <v>132</v>
      </c>
      <c r="D108" s="30" t="s">
        <v>133</v>
      </c>
      <c r="E108" s="17" t="s">
        <v>24</v>
      </c>
      <c r="F108" s="18">
        <f>(7.3*2.7)+(7.3*2.7)+(5*2.7)</f>
        <v>52.92</v>
      </c>
      <c r="G108" s="85"/>
      <c r="H108" s="85">
        <f>G108*F108</f>
        <v>0</v>
      </c>
      <c r="I108" s="85"/>
      <c r="J108" s="85">
        <f t="shared" ref="J108:J114" si="27">I108*F108</f>
        <v>0</v>
      </c>
      <c r="K108" s="85"/>
      <c r="L108" s="85">
        <f>+TRUNC(F108*K108)</f>
        <v>0</v>
      </c>
      <c r="M108" s="85">
        <f>G108+I108+K108</f>
        <v>0</v>
      </c>
      <c r="N108" s="85">
        <f>H108+J108+L108</f>
        <v>0</v>
      </c>
      <c r="O108" s="103"/>
    </row>
    <row r="109" spans="1:997 1252:2021 2276:3045 3300:4069 4324:5093 5348:6117 6372:7141 7396:8165 8420:9189 9444:10213 10468:11237 11492:12261 12516:13285 13540:14309 14564:15333 15588:16101" ht="30" customHeight="1" x14ac:dyDescent="0.3">
      <c r="A109" s="7"/>
      <c r="B109" s="70"/>
      <c r="C109" s="31" t="s">
        <v>134</v>
      </c>
      <c r="D109" s="30" t="s">
        <v>293</v>
      </c>
      <c r="E109" s="17" t="s">
        <v>24</v>
      </c>
      <c r="F109" s="18">
        <f>(7.3*2.7)+(7.3*2.7)+(5*2.7)</f>
        <v>52.92</v>
      </c>
      <c r="G109" s="85"/>
      <c r="H109" s="85">
        <f>G109*F109</f>
        <v>0</v>
      </c>
      <c r="I109" s="85"/>
      <c r="J109" s="85">
        <f t="shared" si="27"/>
        <v>0</v>
      </c>
      <c r="K109" s="85"/>
      <c r="L109" s="85">
        <f>+TRUNC(F109*K109)</f>
        <v>0</v>
      </c>
      <c r="M109" s="85">
        <f>G109+I109+K109</f>
        <v>0</v>
      </c>
      <c r="N109" s="85">
        <f>H109+J109+L109</f>
        <v>0</v>
      </c>
      <c r="O109" s="103"/>
    </row>
    <row r="110" spans="1:997 1252:2021 2276:3045 3300:4069 4324:5093 5348:6117 6372:7141 7396:8165 8420:9189 9444:10213 10468:11237 11492:12261 12516:13285 13540:14309 14564:15333 15588:16101" s="96" customFormat="1" ht="30" customHeight="1" x14ac:dyDescent="0.3">
      <c r="A110" s="94"/>
      <c r="B110" s="95"/>
      <c r="C110" s="89" t="s">
        <v>165</v>
      </c>
      <c r="D110" s="98" t="s">
        <v>292</v>
      </c>
      <c r="E110" s="88" t="s">
        <v>130</v>
      </c>
      <c r="F110" s="6">
        <f>(3.7/1.8)+1</f>
        <v>3.0555555555555558</v>
      </c>
      <c r="G110" s="60"/>
      <c r="H110" s="60">
        <f>G110*F110</f>
        <v>0</v>
      </c>
      <c r="I110" s="60"/>
      <c r="J110" s="60">
        <f t="shared" si="27"/>
        <v>0</v>
      </c>
      <c r="K110" s="60"/>
      <c r="L110" s="60">
        <f>+TRUNC(F110*K110)</f>
        <v>0</v>
      </c>
      <c r="M110" s="60">
        <f t="shared" ref="M110:N112" si="28">G110+I110+K110</f>
        <v>0</v>
      </c>
      <c r="N110" s="60">
        <f t="shared" si="28"/>
        <v>0</v>
      </c>
      <c r="O110" s="88"/>
      <c r="R110" s="97"/>
    </row>
    <row r="111" spans="1:997 1252:2021 2276:3045 3300:4069 4324:5093 5348:6117 6372:7141 7396:8165 8420:9189 9444:10213 10468:11237 11492:12261 12516:13285 13540:14309 14564:15333 15588:16101" ht="30" customHeight="1" x14ac:dyDescent="0.3">
      <c r="A111" s="7"/>
      <c r="B111" s="70"/>
      <c r="C111" s="31" t="s">
        <v>166</v>
      </c>
      <c r="D111" s="32"/>
      <c r="E111" s="17" t="s">
        <v>131</v>
      </c>
      <c r="F111" s="18">
        <v>6</v>
      </c>
      <c r="G111" s="85"/>
      <c r="H111" s="85"/>
      <c r="I111" s="85"/>
      <c r="J111" s="85">
        <f t="shared" si="27"/>
        <v>0</v>
      </c>
      <c r="K111" s="85"/>
      <c r="L111" s="85"/>
      <c r="M111" s="85">
        <f t="shared" si="28"/>
        <v>0</v>
      </c>
      <c r="N111" s="85">
        <f t="shared" si="28"/>
        <v>0</v>
      </c>
      <c r="O111" s="17"/>
      <c r="R111" s="5"/>
    </row>
    <row r="112" spans="1:997 1252:2021 2276:3045 3300:4069 4324:5093 5348:6117 6372:7141 7396:8165 8420:9189 9444:10213 10468:11237 11492:12261 12516:13285 13540:14309 14564:15333 15588:16101" ht="30" customHeight="1" x14ac:dyDescent="0.3">
      <c r="A112" s="7" t="s">
        <v>13</v>
      </c>
      <c r="B112" s="70" t="s">
        <v>16</v>
      </c>
      <c r="C112" s="30" t="s">
        <v>184</v>
      </c>
      <c r="D112" s="30" t="s">
        <v>297</v>
      </c>
      <c r="E112" s="17" t="s">
        <v>22</v>
      </c>
      <c r="F112" s="3">
        <f>(2700/900)*2</f>
        <v>6</v>
      </c>
      <c r="G112" s="60"/>
      <c r="H112" s="85">
        <f>G112*F112</f>
        <v>0</v>
      </c>
      <c r="I112" s="85"/>
      <c r="J112" s="85">
        <f t="shared" si="27"/>
        <v>0</v>
      </c>
      <c r="K112" s="85"/>
      <c r="L112" s="85">
        <f>+TRUNC(F112*K112)</f>
        <v>0</v>
      </c>
      <c r="M112" s="85">
        <f t="shared" si="28"/>
        <v>0</v>
      </c>
      <c r="N112" s="85">
        <f t="shared" si="28"/>
        <v>0</v>
      </c>
      <c r="O112" s="103"/>
      <c r="R112" s="5"/>
    </row>
    <row r="113" spans="1:997 1252:2021 2276:3045 3300:4069 4324:5093 5348:6117 6372:7141 7396:8165 8420:9189 9444:10213 10468:11237 11492:12261 12516:13285 13540:14309 14564:15333 15588:16101" ht="30" customHeight="1" x14ac:dyDescent="0.3">
      <c r="A113" s="7"/>
      <c r="B113" s="70"/>
      <c r="C113" s="89" t="s">
        <v>135</v>
      </c>
      <c r="D113" s="87" t="s">
        <v>136</v>
      </c>
      <c r="E113" s="88" t="s">
        <v>24</v>
      </c>
      <c r="F113" s="6">
        <f>((3.38*2)+(0.54*2))*110%</f>
        <v>8.6240000000000006</v>
      </c>
      <c r="G113" s="60"/>
      <c r="H113" s="60">
        <f>G113*F113</f>
        <v>0</v>
      </c>
      <c r="I113" s="60"/>
      <c r="J113" s="60">
        <f t="shared" si="27"/>
        <v>0</v>
      </c>
      <c r="K113" s="60"/>
      <c r="L113" s="60">
        <f>+TRUNC(F113*K113)</f>
        <v>0</v>
      </c>
      <c r="M113" s="60">
        <f>G113+I113+K113</f>
        <v>0</v>
      </c>
      <c r="N113" s="60">
        <f>H113+J113+L113</f>
        <v>0</v>
      </c>
      <c r="O113" s="94"/>
    </row>
    <row r="114" spans="1:997 1252:2021 2276:3045 3300:4069 4324:5093 5348:6117 6372:7141 7396:8165 8420:9189 9444:10213 10468:11237 11492:12261 12516:13285 13540:14309 14564:15333 15588:16101" ht="30" customHeight="1" x14ac:dyDescent="0.3">
      <c r="A114" s="7"/>
      <c r="B114" s="70"/>
      <c r="C114" s="89" t="s">
        <v>294</v>
      </c>
      <c r="D114" s="87" t="s">
        <v>188</v>
      </c>
      <c r="E114" s="88" t="s">
        <v>26</v>
      </c>
      <c r="F114" s="6">
        <f>(2.5*2)+(4*2)</f>
        <v>13</v>
      </c>
      <c r="G114" s="60"/>
      <c r="H114" s="60">
        <f>G114*F114</f>
        <v>0</v>
      </c>
      <c r="I114" s="60"/>
      <c r="J114" s="60">
        <f t="shared" si="27"/>
        <v>0</v>
      </c>
      <c r="K114" s="60"/>
      <c r="L114" s="60">
        <f>+TRUNC(F114*K114)</f>
        <v>0</v>
      </c>
      <c r="M114" s="60">
        <f>G114+I114+K114</f>
        <v>0</v>
      </c>
      <c r="N114" s="60">
        <f>H114+J114+L114</f>
        <v>0</v>
      </c>
      <c r="O114" s="94"/>
    </row>
    <row r="115" spans="1:997 1252:2021 2276:3045 3300:4069 4324:5093 5348:6117 6372:7141 7396:8165 8420:9189 9444:10213 10468:11237 11492:12261 12516:13285 13540:14309 14564:15333 15588:16101" s="23" customFormat="1" ht="30" customHeight="1" x14ac:dyDescent="0.3">
      <c r="A115" s="22"/>
      <c r="B115" s="75"/>
      <c r="C115" s="80" t="s">
        <v>169</v>
      </c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4"/>
    </row>
    <row r="116" spans="1:997 1252:2021 2276:3045 3300:4069 4324:5093 5348:6117 6372:7141 7396:8165 8420:9189 9444:10213 10468:11237 11492:12261 12516:13285 13540:14309 14564:15333 15588:16101" ht="30" customHeight="1" x14ac:dyDescent="0.3">
      <c r="A116" s="7" t="s">
        <v>13</v>
      </c>
      <c r="B116" s="70" t="s">
        <v>16</v>
      </c>
      <c r="C116" s="30" t="s">
        <v>240</v>
      </c>
      <c r="D116" s="30" t="s">
        <v>309</v>
      </c>
      <c r="E116" s="17" t="s">
        <v>24</v>
      </c>
      <c r="F116" s="3">
        <v>36</v>
      </c>
      <c r="G116" s="85"/>
      <c r="H116" s="85">
        <f>G116*F116</f>
        <v>0</v>
      </c>
      <c r="I116" s="85"/>
      <c r="J116" s="85">
        <f>I116*F116</f>
        <v>0</v>
      </c>
      <c r="K116" s="85"/>
      <c r="L116" s="85">
        <f>+TRUNC(F116*K116)</f>
        <v>0</v>
      </c>
      <c r="M116" s="85">
        <f>G116+I116+K116</f>
        <v>0</v>
      </c>
      <c r="N116" s="85">
        <f>H116+J116+L116</f>
        <v>0</v>
      </c>
      <c r="O116" s="103"/>
      <c r="R116" s="5"/>
    </row>
    <row r="117" spans="1:997 1252:2021 2276:3045 3300:4069 4324:5093 5348:6117 6372:7141 7396:8165 8420:9189 9444:10213 10468:11237 11492:12261 12516:13285 13540:14309 14564:15333 15588:16101" ht="30" customHeight="1" x14ac:dyDescent="0.3">
      <c r="A117" s="7" t="s">
        <v>13</v>
      </c>
      <c r="B117" s="70" t="s">
        <v>19</v>
      </c>
      <c r="C117" s="30" t="s">
        <v>237</v>
      </c>
      <c r="D117" s="30" t="s">
        <v>236</v>
      </c>
      <c r="E117" s="17" t="s">
        <v>24</v>
      </c>
      <c r="F117" s="6">
        <v>36</v>
      </c>
      <c r="G117" s="85"/>
      <c r="H117" s="85">
        <f>G117*F117</f>
        <v>0</v>
      </c>
      <c r="I117" s="85"/>
      <c r="J117" s="85">
        <f>I117*F117</f>
        <v>0</v>
      </c>
      <c r="K117" s="85"/>
      <c r="L117" s="85">
        <f>+TRUNC(F117*K117)</f>
        <v>0</v>
      </c>
      <c r="M117" s="85">
        <f>G117+I117+K117</f>
        <v>0</v>
      </c>
      <c r="N117" s="85">
        <f>H117+J117+L117</f>
        <v>0</v>
      </c>
      <c r="O117" s="17"/>
    </row>
    <row r="118" spans="1:997 1252:2021 2276:3045 3300:4069 4324:5093 5348:6117 6372:7141 7396:8165 8420:9189 9444:10213 10468:11237 11492:12261 12516:13285 13540:14309 14564:15333 15588:16101" s="23" customFormat="1" ht="30" customHeight="1" x14ac:dyDescent="0.3">
      <c r="A118" s="22"/>
      <c r="B118" s="75"/>
      <c r="C118" s="80" t="s">
        <v>201</v>
      </c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4"/>
    </row>
    <row r="119" spans="1:997 1252:2021 2276:3045 3300:4069 4324:5093 5348:6117 6372:7141 7396:8165 8420:9189 9444:10213 10468:11237 11492:12261 12516:13285 13540:14309 14564:15333 15588:16101" ht="30" customHeight="1" x14ac:dyDescent="0.3">
      <c r="A119" s="7" t="s">
        <v>13</v>
      </c>
      <c r="B119" s="70" t="s">
        <v>16</v>
      </c>
      <c r="C119" s="87" t="s">
        <v>250</v>
      </c>
      <c r="D119" s="87" t="s">
        <v>251</v>
      </c>
      <c r="E119" s="88" t="s">
        <v>22</v>
      </c>
      <c r="F119" s="6">
        <v>2</v>
      </c>
      <c r="G119" s="60"/>
      <c r="H119" s="60">
        <f>G119*F119</f>
        <v>0</v>
      </c>
      <c r="I119" s="60"/>
      <c r="J119" s="60">
        <f>I119*F119</f>
        <v>0</v>
      </c>
      <c r="K119" s="60"/>
      <c r="L119" s="60">
        <f>+TRUNC(F119*K119)</f>
        <v>0</v>
      </c>
      <c r="M119" s="60">
        <f>G119+I119+K119</f>
        <v>0</v>
      </c>
      <c r="N119" s="60">
        <f>H119+J119+L119</f>
        <v>0</v>
      </c>
      <c r="O119" s="88"/>
      <c r="R119" s="5"/>
    </row>
    <row r="120" spans="1:997 1252:2021 2276:3045 3300:4069 4324:5093 5348:6117 6372:7141 7396:8165 8420:9189 9444:10213 10468:11237 11492:12261 12516:13285 13540:14309 14564:15333 15588:16101" s="92" customFormat="1" ht="30" customHeight="1" x14ac:dyDescent="0.3">
      <c r="A120" s="90"/>
      <c r="B120" s="91"/>
      <c r="C120" s="109" t="s">
        <v>21</v>
      </c>
      <c r="D120" s="109"/>
      <c r="E120" s="108"/>
      <c r="F120" s="108"/>
      <c r="G120" s="107"/>
      <c r="H120" s="107">
        <f>SUM(H105:H119)</f>
        <v>0</v>
      </c>
      <c r="I120" s="107"/>
      <c r="J120" s="107">
        <f>SUM(J105:J119)</f>
        <v>0</v>
      </c>
      <c r="K120" s="107"/>
      <c r="L120" s="107">
        <f>SUM(L117:L117)</f>
        <v>0</v>
      </c>
      <c r="M120" s="107"/>
      <c r="N120" s="107">
        <f>H120+J120+L120</f>
        <v>0</v>
      </c>
      <c r="O120" s="108"/>
    </row>
    <row r="121" spans="1:997 1252:2021 2276:3045 3300:4069 4324:5093 5348:6117 6372:7141 7396:8165 8420:9189 9444:10213 10468:11237 11492:12261 12516:13285 13540:14309 14564:15333 15588:16101" ht="30" customHeight="1" x14ac:dyDescent="0.3">
      <c r="A121" s="68"/>
      <c r="B121" s="69"/>
      <c r="C121" s="140" t="s">
        <v>163</v>
      </c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2"/>
    </row>
    <row r="122" spans="1:997 1252:2021 2276:3045 3300:4069 4324:5093 5348:6117 6372:7141 7396:8165 8420:9189 9444:10213 10468:11237 11492:12261 12516:13285 13540:14309 14564:15333 15588:16101" s="23" customFormat="1" ht="30" customHeight="1" x14ac:dyDescent="0.3">
      <c r="A122" s="22"/>
      <c r="B122" s="75"/>
      <c r="C122" s="80" t="s">
        <v>142</v>
      </c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4"/>
    </row>
    <row r="123" spans="1:997 1252:2021 2276:3045 3300:4069 4324:5093 5348:6117 6372:7141 7396:8165 8420:9189 9444:10213 10468:11237 11492:12261 12516:13285 13540:14309 14564:15333 15588:16101" s="81" customFormat="1" ht="30" customHeight="1" x14ac:dyDescent="0.3">
      <c r="A123" s="7" t="s">
        <v>13</v>
      </c>
      <c r="B123" s="70" t="s">
        <v>16</v>
      </c>
      <c r="C123" s="87" t="s">
        <v>25</v>
      </c>
      <c r="D123" s="87" t="s">
        <v>115</v>
      </c>
      <c r="E123" s="88" t="s">
        <v>24</v>
      </c>
      <c r="F123" s="6">
        <f>9.9</f>
        <v>9.9</v>
      </c>
      <c r="G123" s="60"/>
      <c r="H123" s="60">
        <f t="shared" ref="H123" si="29">G123*F123</f>
        <v>0</v>
      </c>
      <c r="I123" s="60"/>
      <c r="J123" s="60">
        <f>I123*F123</f>
        <v>0</v>
      </c>
      <c r="K123" s="60"/>
      <c r="L123" s="60">
        <f>+TRUNC(F123*K123)</f>
        <v>0</v>
      </c>
      <c r="M123" s="60">
        <f t="shared" ref="M123:N124" si="30">G123+I123+K123</f>
        <v>0</v>
      </c>
      <c r="N123" s="60">
        <f t="shared" si="30"/>
        <v>0</v>
      </c>
      <c r="O123" s="94"/>
      <c r="R123" s="82"/>
      <c r="HT123" s="1"/>
      <c r="HU123" s="1"/>
      <c r="RP123" s="1"/>
      <c r="RQ123" s="1"/>
      <c r="ABL123" s="1"/>
      <c r="ABM123" s="1"/>
      <c r="ALH123" s="1"/>
      <c r="ALI123" s="1"/>
      <c r="AVD123" s="1"/>
      <c r="AVE123" s="1"/>
      <c r="BEZ123" s="1"/>
      <c r="BFA123" s="1"/>
      <c r="BOV123" s="1"/>
      <c r="BOW123" s="1"/>
      <c r="BYR123" s="1"/>
      <c r="BYS123" s="1"/>
      <c r="CIN123" s="1"/>
      <c r="CIO123" s="1"/>
      <c r="CSJ123" s="1"/>
      <c r="CSK123" s="1"/>
      <c r="DCF123" s="1"/>
      <c r="DCG123" s="1"/>
      <c r="DMB123" s="1"/>
      <c r="DMC123" s="1"/>
      <c r="DVX123" s="1"/>
      <c r="DVY123" s="1"/>
      <c r="EFT123" s="1"/>
      <c r="EFU123" s="1"/>
      <c r="EPP123" s="1"/>
      <c r="EPQ123" s="1"/>
      <c r="EZL123" s="1"/>
      <c r="EZM123" s="1"/>
      <c r="FJH123" s="1"/>
      <c r="FJI123" s="1"/>
      <c r="FTD123" s="1"/>
      <c r="FTE123" s="1"/>
      <c r="GCZ123" s="1"/>
      <c r="GDA123" s="1"/>
      <c r="GMV123" s="1"/>
      <c r="GMW123" s="1"/>
      <c r="GWR123" s="1"/>
      <c r="GWS123" s="1"/>
      <c r="HGN123" s="1"/>
      <c r="HGO123" s="1"/>
      <c r="HQJ123" s="1"/>
      <c r="HQK123" s="1"/>
      <c r="IAF123" s="1"/>
      <c r="IAG123" s="1"/>
      <c r="IKB123" s="1"/>
      <c r="IKC123" s="1"/>
      <c r="ITX123" s="1"/>
      <c r="ITY123" s="1"/>
      <c r="JDT123" s="1"/>
      <c r="JDU123" s="1"/>
      <c r="JNP123" s="1"/>
      <c r="JNQ123" s="1"/>
      <c r="JXL123" s="1"/>
      <c r="JXM123" s="1"/>
      <c r="KHH123" s="1"/>
      <c r="KHI123" s="1"/>
      <c r="KRD123" s="1"/>
      <c r="KRE123" s="1"/>
      <c r="LAZ123" s="1"/>
      <c r="LBA123" s="1"/>
      <c r="LKV123" s="1"/>
      <c r="LKW123" s="1"/>
      <c r="LUR123" s="1"/>
      <c r="LUS123" s="1"/>
      <c r="MEN123" s="1"/>
      <c r="MEO123" s="1"/>
      <c r="MOJ123" s="1"/>
      <c r="MOK123" s="1"/>
      <c r="MYF123" s="1"/>
      <c r="MYG123" s="1"/>
      <c r="NIB123" s="1"/>
      <c r="NIC123" s="1"/>
      <c r="NRX123" s="1"/>
      <c r="NRY123" s="1"/>
      <c r="OBT123" s="1"/>
      <c r="OBU123" s="1"/>
      <c r="OLP123" s="1"/>
      <c r="OLQ123" s="1"/>
      <c r="OVL123" s="1"/>
      <c r="OVM123" s="1"/>
      <c r="PFH123" s="1"/>
      <c r="PFI123" s="1"/>
      <c r="PPD123" s="1"/>
      <c r="PPE123" s="1"/>
      <c r="PYZ123" s="1"/>
      <c r="PZA123" s="1"/>
      <c r="QIV123" s="1"/>
      <c r="QIW123" s="1"/>
      <c r="QSR123" s="1"/>
      <c r="QSS123" s="1"/>
      <c r="RCN123" s="1"/>
      <c r="RCO123" s="1"/>
      <c r="RMJ123" s="1"/>
      <c r="RMK123" s="1"/>
      <c r="RWF123" s="1"/>
      <c r="RWG123" s="1"/>
      <c r="SGB123" s="1"/>
      <c r="SGC123" s="1"/>
      <c r="SPX123" s="1"/>
      <c r="SPY123" s="1"/>
      <c r="SZT123" s="1"/>
      <c r="SZU123" s="1"/>
      <c r="TJP123" s="1"/>
      <c r="TJQ123" s="1"/>
      <c r="TTL123" s="1"/>
      <c r="TTM123" s="1"/>
      <c r="UDH123" s="1"/>
      <c r="UDI123" s="1"/>
      <c r="UND123" s="1"/>
      <c r="UNE123" s="1"/>
      <c r="UWZ123" s="1"/>
      <c r="UXA123" s="1"/>
      <c r="VGV123" s="1"/>
      <c r="VGW123" s="1"/>
      <c r="VQR123" s="1"/>
      <c r="VQS123" s="1"/>
      <c r="WAN123" s="1"/>
      <c r="WAO123" s="1"/>
      <c r="WKJ123" s="1"/>
      <c r="WKK123" s="1"/>
      <c r="WUF123" s="1"/>
      <c r="WUG123" s="1"/>
    </row>
    <row r="124" spans="1:997 1252:2021 2276:3045 3300:4069 4324:5093 5348:6117 6372:7141 7396:8165 8420:9189 9444:10213 10468:11237 11492:12261 12516:13285 13540:14309 14564:15333 15588:16101" ht="30" customHeight="1" x14ac:dyDescent="0.3">
      <c r="A124" s="7"/>
      <c r="B124" s="70"/>
      <c r="C124" s="30" t="s">
        <v>189</v>
      </c>
      <c r="D124" s="30" t="s">
        <v>305</v>
      </c>
      <c r="E124" s="17" t="s">
        <v>22</v>
      </c>
      <c r="F124" s="6">
        <v>9</v>
      </c>
      <c r="G124" s="85"/>
      <c r="H124" s="85">
        <f>G124*F124</f>
        <v>0</v>
      </c>
      <c r="I124" s="85"/>
      <c r="J124" s="85">
        <f>I124*F124</f>
        <v>0</v>
      </c>
      <c r="K124" s="85"/>
      <c r="L124" s="85">
        <f>+TRUNC(F124*K124)</f>
        <v>0</v>
      </c>
      <c r="M124" s="85">
        <f t="shared" si="30"/>
        <v>0</v>
      </c>
      <c r="N124" s="85">
        <f t="shared" si="30"/>
        <v>0</v>
      </c>
      <c r="O124" s="17"/>
      <c r="R124" s="5"/>
    </row>
    <row r="125" spans="1:997 1252:2021 2276:3045 3300:4069 4324:5093 5348:6117 6372:7141 7396:8165 8420:9189 9444:10213 10468:11237 11492:12261 12516:13285 13540:14309 14564:15333 15588:16101" s="23" customFormat="1" ht="30" customHeight="1" x14ac:dyDescent="0.3">
      <c r="A125" s="22"/>
      <c r="B125" s="75"/>
      <c r="C125" s="80" t="s">
        <v>143</v>
      </c>
      <c r="D125" s="83"/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4"/>
    </row>
    <row r="126" spans="1:997 1252:2021 2276:3045 3300:4069 4324:5093 5348:6117 6372:7141 7396:8165 8420:9189 9444:10213 10468:11237 11492:12261 12516:13285 13540:14309 14564:15333 15588:16101" ht="30" customHeight="1" x14ac:dyDescent="0.3">
      <c r="A126" s="7" t="s">
        <v>13</v>
      </c>
      <c r="B126" s="70" t="s">
        <v>16</v>
      </c>
      <c r="C126" s="30" t="s">
        <v>226</v>
      </c>
      <c r="D126" s="30" t="s">
        <v>225</v>
      </c>
      <c r="E126" s="17" t="s">
        <v>22</v>
      </c>
      <c r="F126" s="3">
        <v>1</v>
      </c>
      <c r="G126" s="85"/>
      <c r="H126" s="85">
        <f>G126*F126</f>
        <v>0</v>
      </c>
      <c r="I126" s="85"/>
      <c r="J126" s="85">
        <f>I126*F126</f>
        <v>0</v>
      </c>
      <c r="K126" s="85"/>
      <c r="L126" s="85">
        <f>+TRUNC(F126*K126)</f>
        <v>0</v>
      </c>
      <c r="M126" s="85">
        <f t="shared" ref="M126:N128" si="31">G126+I126+K126</f>
        <v>0</v>
      </c>
      <c r="N126" s="85">
        <f t="shared" si="31"/>
        <v>0</v>
      </c>
      <c r="O126" s="103"/>
      <c r="R126" s="5"/>
    </row>
    <row r="127" spans="1:997 1252:2021 2276:3045 3300:4069 4324:5093 5348:6117 6372:7141 7396:8165 8420:9189 9444:10213 10468:11237 11492:12261 12516:13285 13540:14309 14564:15333 15588:16101" ht="30" customHeight="1" x14ac:dyDescent="0.3">
      <c r="A127" s="7"/>
      <c r="B127" s="70"/>
      <c r="C127" s="30" t="s">
        <v>234</v>
      </c>
      <c r="D127" s="30" t="s">
        <v>225</v>
      </c>
      <c r="E127" s="17" t="s">
        <v>22</v>
      </c>
      <c r="F127" s="3">
        <v>1</v>
      </c>
      <c r="G127" s="85"/>
      <c r="H127" s="85">
        <f>G127*F127</f>
        <v>0</v>
      </c>
      <c r="I127" s="85"/>
      <c r="J127" s="85">
        <f>I127*F127</f>
        <v>0</v>
      </c>
      <c r="K127" s="85"/>
      <c r="L127" s="85"/>
      <c r="M127" s="85">
        <f t="shared" si="31"/>
        <v>0</v>
      </c>
      <c r="N127" s="85">
        <f t="shared" si="31"/>
        <v>0</v>
      </c>
      <c r="O127" s="103"/>
      <c r="R127" s="5"/>
    </row>
    <row r="128" spans="1:997 1252:2021 2276:3045 3300:4069 4324:5093 5348:6117 6372:7141 7396:8165 8420:9189 9444:10213 10468:11237 11492:12261 12516:13285 13540:14309 14564:15333 15588:16101" ht="30" customHeight="1" x14ac:dyDescent="0.3">
      <c r="A128" s="7" t="s">
        <v>13</v>
      </c>
      <c r="B128" s="70" t="s">
        <v>16</v>
      </c>
      <c r="C128" s="30" t="s">
        <v>137</v>
      </c>
      <c r="D128" s="30" t="s">
        <v>138</v>
      </c>
      <c r="E128" s="17" t="s">
        <v>24</v>
      </c>
      <c r="F128" s="3">
        <f>((3.3*2.7)*2)+((3.1*2.7)*2)</f>
        <v>34.56</v>
      </c>
      <c r="G128" s="85"/>
      <c r="H128" s="85">
        <f>G128*F128</f>
        <v>0</v>
      </c>
      <c r="I128" s="85"/>
      <c r="J128" s="85">
        <f>I128*F128</f>
        <v>0</v>
      </c>
      <c r="K128" s="85"/>
      <c r="L128" s="85">
        <f>+TRUNC(F128*K128)</f>
        <v>0</v>
      </c>
      <c r="M128" s="85">
        <f t="shared" si="31"/>
        <v>0</v>
      </c>
      <c r="N128" s="85">
        <f t="shared" si="31"/>
        <v>0</v>
      </c>
      <c r="O128" s="103"/>
      <c r="R128" s="5"/>
    </row>
    <row r="129" spans="1:18" s="23" customFormat="1" ht="30" customHeight="1" x14ac:dyDescent="0.3">
      <c r="A129" s="22"/>
      <c r="B129" s="75"/>
      <c r="C129" s="80" t="s">
        <v>169</v>
      </c>
      <c r="D129" s="83"/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4"/>
    </row>
    <row r="130" spans="1:18" ht="30" customHeight="1" x14ac:dyDescent="0.3">
      <c r="A130" s="7" t="s">
        <v>13</v>
      </c>
      <c r="B130" s="70" t="s">
        <v>16</v>
      </c>
      <c r="C130" s="30" t="s">
        <v>240</v>
      </c>
      <c r="D130" s="30" t="s">
        <v>298</v>
      </c>
      <c r="E130" s="17" t="s">
        <v>24</v>
      </c>
      <c r="F130" s="3">
        <v>10</v>
      </c>
      <c r="G130" s="85"/>
      <c r="H130" s="85">
        <f>G130*F130</f>
        <v>0</v>
      </c>
      <c r="I130" s="85"/>
      <c r="J130" s="85">
        <f>I130*F130</f>
        <v>0</v>
      </c>
      <c r="K130" s="85"/>
      <c r="L130" s="85">
        <f>+TRUNC(F130*K130)</f>
        <v>0</v>
      </c>
      <c r="M130" s="85">
        <f>G130+I130+K130</f>
        <v>0</v>
      </c>
      <c r="N130" s="85">
        <f>H130+J130+L130</f>
        <v>0</v>
      </c>
      <c r="O130" s="103"/>
      <c r="R130" s="5"/>
    </row>
    <row r="131" spans="1:18" ht="30" customHeight="1" x14ac:dyDescent="0.3">
      <c r="A131" s="7" t="s">
        <v>13</v>
      </c>
      <c r="B131" s="70" t="s">
        <v>19</v>
      </c>
      <c r="C131" s="30" t="s">
        <v>237</v>
      </c>
      <c r="D131" s="30" t="s">
        <v>236</v>
      </c>
      <c r="E131" s="17" t="s">
        <v>24</v>
      </c>
      <c r="F131" s="6">
        <v>10</v>
      </c>
      <c r="G131" s="85"/>
      <c r="H131" s="85">
        <f>G131*F131</f>
        <v>0</v>
      </c>
      <c r="I131" s="85"/>
      <c r="J131" s="85">
        <f>I131*F131</f>
        <v>0</v>
      </c>
      <c r="K131" s="85"/>
      <c r="L131" s="85">
        <f>+TRUNC(F131*K131)</f>
        <v>0</v>
      </c>
      <c r="M131" s="85">
        <f>G131+I131+K131</f>
        <v>0</v>
      </c>
      <c r="N131" s="85">
        <f>H131+J131+L131</f>
        <v>0</v>
      </c>
      <c r="O131" s="17"/>
    </row>
    <row r="132" spans="1:18" s="92" customFormat="1" ht="30" customHeight="1" x14ac:dyDescent="0.3">
      <c r="A132" s="90"/>
      <c r="B132" s="91"/>
      <c r="C132" s="109" t="s">
        <v>21</v>
      </c>
      <c r="D132" s="109"/>
      <c r="E132" s="108"/>
      <c r="F132" s="108"/>
      <c r="G132" s="107"/>
      <c r="H132" s="107">
        <f>SUM(H122:H131)</f>
        <v>0</v>
      </c>
      <c r="I132" s="107"/>
      <c r="J132" s="107">
        <f>SUM(J122:J131)</f>
        <v>0</v>
      </c>
      <c r="K132" s="107"/>
      <c r="L132" s="107">
        <f>SUM(L131:L131)</f>
        <v>0</v>
      </c>
      <c r="M132" s="107"/>
      <c r="N132" s="107">
        <f>H132+J132+L132</f>
        <v>0</v>
      </c>
      <c r="O132" s="108"/>
    </row>
    <row r="133" spans="1:18" ht="30" customHeight="1" x14ac:dyDescent="0.3">
      <c r="A133" s="68"/>
      <c r="B133" s="69"/>
      <c r="C133" s="140" t="s">
        <v>358</v>
      </c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2"/>
    </row>
    <row r="134" spans="1:18" s="23" customFormat="1" ht="30" customHeight="1" x14ac:dyDescent="0.3">
      <c r="A134" s="22"/>
      <c r="B134" s="75"/>
      <c r="C134" s="80" t="s">
        <v>169</v>
      </c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4"/>
    </row>
    <row r="135" spans="1:18" ht="30" customHeight="1" x14ac:dyDescent="0.3">
      <c r="A135" s="7" t="s">
        <v>13</v>
      </c>
      <c r="B135" s="70" t="s">
        <v>19</v>
      </c>
      <c r="C135" s="30" t="s">
        <v>237</v>
      </c>
      <c r="D135" s="30" t="s">
        <v>236</v>
      </c>
      <c r="E135" s="17" t="s">
        <v>24</v>
      </c>
      <c r="F135" s="6">
        <v>13.22</v>
      </c>
      <c r="G135" s="85"/>
      <c r="H135" s="85">
        <f>G135*F135</f>
        <v>0</v>
      </c>
      <c r="I135" s="85"/>
      <c r="J135" s="85">
        <f>I135*F135</f>
        <v>0</v>
      </c>
      <c r="K135" s="85"/>
      <c r="L135" s="85">
        <f>+TRUNC(F135*K135)</f>
        <v>0</v>
      </c>
      <c r="M135" s="85">
        <f>G135+I135+K135</f>
        <v>0</v>
      </c>
      <c r="N135" s="85">
        <f>H135+J135+L135</f>
        <v>0</v>
      </c>
      <c r="O135" s="17"/>
    </row>
    <row r="136" spans="1:18" s="92" customFormat="1" ht="30" customHeight="1" x14ac:dyDescent="0.3">
      <c r="A136" s="90"/>
      <c r="B136" s="91"/>
      <c r="C136" s="109" t="s">
        <v>21</v>
      </c>
      <c r="D136" s="109"/>
      <c r="E136" s="108"/>
      <c r="F136" s="108"/>
      <c r="G136" s="107"/>
      <c r="H136" s="107">
        <f>SUM(H135)</f>
        <v>0</v>
      </c>
      <c r="I136" s="107"/>
      <c r="J136" s="107">
        <f>SUM(J135)</f>
        <v>0</v>
      </c>
      <c r="K136" s="107"/>
      <c r="L136" s="107">
        <f>SUM(L135:L135)</f>
        <v>0</v>
      </c>
      <c r="M136" s="107"/>
      <c r="N136" s="107">
        <f>H136+J136+L136</f>
        <v>0</v>
      </c>
      <c r="O136" s="108"/>
    </row>
    <row r="137" spans="1:18" ht="30" customHeight="1" x14ac:dyDescent="0.3">
      <c r="A137" s="68"/>
      <c r="B137" s="69"/>
      <c r="C137" s="140" t="s">
        <v>359</v>
      </c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2"/>
    </row>
    <row r="138" spans="1:18" s="23" customFormat="1" ht="30" customHeight="1" x14ac:dyDescent="0.3">
      <c r="A138" s="22"/>
      <c r="B138" s="75"/>
      <c r="C138" s="80" t="s">
        <v>169</v>
      </c>
      <c r="D138" s="83"/>
      <c r="E138" s="83"/>
      <c r="F138" s="83"/>
      <c r="G138" s="83"/>
      <c r="H138" s="83"/>
      <c r="I138" s="83"/>
      <c r="J138" s="83"/>
      <c r="K138" s="83"/>
      <c r="L138" s="83"/>
      <c r="M138" s="83"/>
      <c r="N138" s="83"/>
      <c r="O138" s="84"/>
    </row>
    <row r="139" spans="1:18" ht="30" customHeight="1" x14ac:dyDescent="0.3">
      <c r="A139" s="7" t="s">
        <v>13</v>
      </c>
      <c r="B139" s="70" t="s">
        <v>19</v>
      </c>
      <c r="C139" s="30" t="s">
        <v>237</v>
      </c>
      <c r="D139" s="30" t="s">
        <v>236</v>
      </c>
      <c r="E139" s="17" t="s">
        <v>24</v>
      </c>
      <c r="F139" s="6">
        <v>33.54</v>
      </c>
      <c r="G139" s="85"/>
      <c r="H139" s="85">
        <f>G139*F139</f>
        <v>0</v>
      </c>
      <c r="I139" s="85"/>
      <c r="J139" s="85">
        <f>I139*F139</f>
        <v>0</v>
      </c>
      <c r="K139" s="85"/>
      <c r="L139" s="85">
        <f>+TRUNC(F139*K139)</f>
        <v>0</v>
      </c>
      <c r="M139" s="85">
        <f>G139+I139+K139</f>
        <v>0</v>
      </c>
      <c r="N139" s="85">
        <f>H139+J139+L139</f>
        <v>0</v>
      </c>
      <c r="O139" s="17"/>
    </row>
    <row r="140" spans="1:18" s="92" customFormat="1" ht="30" customHeight="1" x14ac:dyDescent="0.3">
      <c r="A140" s="90"/>
      <c r="B140" s="91"/>
      <c r="C140" s="109" t="s">
        <v>21</v>
      </c>
      <c r="D140" s="109"/>
      <c r="E140" s="108"/>
      <c r="F140" s="108"/>
      <c r="G140" s="107"/>
      <c r="H140" s="107">
        <f>SUM(H139)</f>
        <v>0</v>
      </c>
      <c r="I140" s="107"/>
      <c r="J140" s="107">
        <f>SUM(J139)</f>
        <v>0</v>
      </c>
      <c r="K140" s="107"/>
      <c r="L140" s="107">
        <f>SUM(L139:L139)</f>
        <v>0</v>
      </c>
      <c r="M140" s="107"/>
      <c r="N140" s="107">
        <f>H140+J140+L140</f>
        <v>0</v>
      </c>
      <c r="O140" s="108"/>
    </row>
    <row r="141" spans="1:18" ht="30" customHeight="1" x14ac:dyDescent="0.3">
      <c r="A141" s="68"/>
      <c r="B141" s="69"/>
      <c r="C141" s="140" t="s">
        <v>360</v>
      </c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2"/>
    </row>
    <row r="142" spans="1:18" s="23" customFormat="1" ht="30" customHeight="1" x14ac:dyDescent="0.3">
      <c r="A142" s="22"/>
      <c r="B142" s="75"/>
      <c r="C142" s="80" t="s">
        <v>169</v>
      </c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4"/>
    </row>
    <row r="143" spans="1:18" ht="30" customHeight="1" x14ac:dyDescent="0.3">
      <c r="A143" s="7" t="s">
        <v>13</v>
      </c>
      <c r="B143" s="70" t="s">
        <v>19</v>
      </c>
      <c r="C143" s="30" t="s">
        <v>237</v>
      </c>
      <c r="D143" s="30" t="s">
        <v>236</v>
      </c>
      <c r="E143" s="17" t="s">
        <v>24</v>
      </c>
      <c r="F143" s="6">
        <v>12.71</v>
      </c>
      <c r="G143" s="85"/>
      <c r="H143" s="85">
        <f>G143*F143</f>
        <v>0</v>
      </c>
      <c r="I143" s="85"/>
      <c r="J143" s="85">
        <f>I143*F143</f>
        <v>0</v>
      </c>
      <c r="K143" s="85"/>
      <c r="L143" s="85">
        <f>+TRUNC(F143*K143)</f>
        <v>0</v>
      </c>
      <c r="M143" s="85">
        <f>G143+I143+K143</f>
        <v>0</v>
      </c>
      <c r="N143" s="85">
        <f>H143+J143+L143</f>
        <v>0</v>
      </c>
      <c r="O143" s="17"/>
    </row>
    <row r="144" spans="1:18" s="92" customFormat="1" ht="30" customHeight="1" x14ac:dyDescent="0.3">
      <c r="A144" s="90"/>
      <c r="B144" s="91"/>
      <c r="C144" s="109" t="s">
        <v>21</v>
      </c>
      <c r="D144" s="109"/>
      <c r="E144" s="108"/>
      <c r="F144" s="108"/>
      <c r="G144" s="107"/>
      <c r="H144" s="107">
        <f>SUM(H143)</f>
        <v>0</v>
      </c>
      <c r="I144" s="107"/>
      <c r="J144" s="107">
        <f>SUM(J143)</f>
        <v>0</v>
      </c>
      <c r="K144" s="107"/>
      <c r="L144" s="107">
        <f>SUM(L143:L143)</f>
        <v>0</v>
      </c>
      <c r="M144" s="107"/>
      <c r="N144" s="107">
        <f>H144+J144+L144</f>
        <v>0</v>
      </c>
      <c r="O144" s="108"/>
    </row>
    <row r="145" spans="1:997 1252:2021 2276:3045 3300:4069 4324:5093 5348:6117 6372:7141 7396:8165 8420:9189 9444:10213 10468:11237 11492:12261 12516:13285 13540:14309 14564:15333 15588:16101" s="25" customFormat="1" ht="30" customHeight="1" x14ac:dyDescent="0.3">
      <c r="A145" s="24"/>
      <c r="B145" s="77"/>
      <c r="C145" s="140" t="s">
        <v>144</v>
      </c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2"/>
    </row>
    <row r="146" spans="1:997 1252:2021 2276:3045 3300:4069 4324:5093 5348:6117 6372:7141 7396:8165 8420:9189 9444:10213 10468:11237 11492:12261 12516:13285 13540:14309 14564:15333 15588:16101" s="23" customFormat="1" ht="30" customHeight="1" x14ac:dyDescent="0.3">
      <c r="A146" s="22"/>
      <c r="B146" s="75"/>
      <c r="C146" s="80" t="s">
        <v>142</v>
      </c>
      <c r="D146" s="83"/>
      <c r="E146" s="83"/>
      <c r="F146" s="83"/>
      <c r="G146" s="83"/>
      <c r="H146" s="83"/>
      <c r="I146" s="83"/>
      <c r="J146" s="83"/>
      <c r="K146" s="83"/>
      <c r="L146" s="83"/>
      <c r="M146" s="83"/>
      <c r="N146" s="83"/>
      <c r="O146" s="84"/>
    </row>
    <row r="147" spans="1:997 1252:2021 2276:3045 3300:4069 4324:5093 5348:6117 6372:7141 7396:8165 8420:9189 9444:10213 10468:11237 11492:12261 12516:13285 13540:14309 14564:15333 15588:16101" s="81" customFormat="1" ht="30" customHeight="1" x14ac:dyDescent="0.3">
      <c r="A147" s="7" t="s">
        <v>13</v>
      </c>
      <c r="B147" s="70" t="s">
        <v>16</v>
      </c>
      <c r="C147" s="87" t="s">
        <v>25</v>
      </c>
      <c r="D147" s="87" t="s">
        <v>115</v>
      </c>
      <c r="E147" s="88" t="s">
        <v>24</v>
      </c>
      <c r="F147" s="6">
        <v>49.8</v>
      </c>
      <c r="G147" s="60"/>
      <c r="H147" s="60">
        <f t="shared" ref="H147:H148" si="32">G147*F147</f>
        <v>0</v>
      </c>
      <c r="I147" s="60"/>
      <c r="J147" s="60">
        <f>I147*F147</f>
        <v>0</v>
      </c>
      <c r="K147" s="60"/>
      <c r="L147" s="60">
        <f>+TRUNC(F147*K147)</f>
        <v>0</v>
      </c>
      <c r="M147" s="60">
        <f t="shared" ref="M147:N151" si="33">G147+I147+K147</f>
        <v>0</v>
      </c>
      <c r="N147" s="60">
        <f t="shared" si="33"/>
        <v>0</v>
      </c>
      <c r="O147" s="94"/>
      <c r="R147" s="82"/>
      <c r="HT147" s="1"/>
      <c r="HU147" s="1"/>
      <c r="RP147" s="1"/>
      <c r="RQ147" s="1"/>
      <c r="ABL147" s="1"/>
      <c r="ABM147" s="1"/>
      <c r="ALH147" s="1"/>
      <c r="ALI147" s="1"/>
      <c r="AVD147" s="1"/>
      <c r="AVE147" s="1"/>
      <c r="BEZ147" s="1"/>
      <c r="BFA147" s="1"/>
      <c r="BOV147" s="1"/>
      <c r="BOW147" s="1"/>
      <c r="BYR147" s="1"/>
      <c r="BYS147" s="1"/>
      <c r="CIN147" s="1"/>
      <c r="CIO147" s="1"/>
      <c r="CSJ147" s="1"/>
      <c r="CSK147" s="1"/>
      <c r="DCF147" s="1"/>
      <c r="DCG147" s="1"/>
      <c r="DMB147" s="1"/>
      <c r="DMC147" s="1"/>
      <c r="DVX147" s="1"/>
      <c r="DVY147" s="1"/>
      <c r="EFT147" s="1"/>
      <c r="EFU147" s="1"/>
      <c r="EPP147" s="1"/>
      <c r="EPQ147" s="1"/>
      <c r="EZL147" s="1"/>
      <c r="EZM147" s="1"/>
      <c r="FJH147" s="1"/>
      <c r="FJI147" s="1"/>
      <c r="FTD147" s="1"/>
      <c r="FTE147" s="1"/>
      <c r="GCZ147" s="1"/>
      <c r="GDA147" s="1"/>
      <c r="GMV147" s="1"/>
      <c r="GMW147" s="1"/>
      <c r="GWR147" s="1"/>
      <c r="GWS147" s="1"/>
      <c r="HGN147" s="1"/>
      <c r="HGO147" s="1"/>
      <c r="HQJ147" s="1"/>
      <c r="HQK147" s="1"/>
      <c r="IAF147" s="1"/>
      <c r="IAG147" s="1"/>
      <c r="IKB147" s="1"/>
      <c r="IKC147" s="1"/>
      <c r="ITX147" s="1"/>
      <c r="ITY147" s="1"/>
      <c r="JDT147" s="1"/>
      <c r="JDU147" s="1"/>
      <c r="JNP147" s="1"/>
      <c r="JNQ147" s="1"/>
      <c r="JXL147" s="1"/>
      <c r="JXM147" s="1"/>
      <c r="KHH147" s="1"/>
      <c r="KHI147" s="1"/>
      <c r="KRD147" s="1"/>
      <c r="KRE147" s="1"/>
      <c r="LAZ147" s="1"/>
      <c r="LBA147" s="1"/>
      <c r="LKV147" s="1"/>
      <c r="LKW147" s="1"/>
      <c r="LUR147" s="1"/>
      <c r="LUS147" s="1"/>
      <c r="MEN147" s="1"/>
      <c r="MEO147" s="1"/>
      <c r="MOJ147" s="1"/>
      <c r="MOK147" s="1"/>
      <c r="MYF147" s="1"/>
      <c r="MYG147" s="1"/>
      <c r="NIB147" s="1"/>
      <c r="NIC147" s="1"/>
      <c r="NRX147" s="1"/>
      <c r="NRY147" s="1"/>
      <c r="OBT147" s="1"/>
      <c r="OBU147" s="1"/>
      <c r="OLP147" s="1"/>
      <c r="OLQ147" s="1"/>
      <c r="OVL147" s="1"/>
      <c r="OVM147" s="1"/>
      <c r="PFH147" s="1"/>
      <c r="PFI147" s="1"/>
      <c r="PPD147" s="1"/>
      <c r="PPE147" s="1"/>
      <c r="PYZ147" s="1"/>
      <c r="PZA147" s="1"/>
      <c r="QIV147" s="1"/>
      <c r="QIW147" s="1"/>
      <c r="QSR147" s="1"/>
      <c r="QSS147" s="1"/>
      <c r="RCN147" s="1"/>
      <c r="RCO147" s="1"/>
      <c r="RMJ147" s="1"/>
      <c r="RMK147" s="1"/>
      <c r="RWF147" s="1"/>
      <c r="RWG147" s="1"/>
      <c r="SGB147" s="1"/>
      <c r="SGC147" s="1"/>
      <c r="SPX147" s="1"/>
      <c r="SPY147" s="1"/>
      <c r="SZT147" s="1"/>
      <c r="SZU147" s="1"/>
      <c r="TJP147" s="1"/>
      <c r="TJQ147" s="1"/>
      <c r="TTL147" s="1"/>
      <c r="TTM147" s="1"/>
      <c r="UDH147" s="1"/>
      <c r="UDI147" s="1"/>
      <c r="UND147" s="1"/>
      <c r="UNE147" s="1"/>
      <c r="UWZ147" s="1"/>
      <c r="UXA147" s="1"/>
      <c r="VGV147" s="1"/>
      <c r="VGW147" s="1"/>
      <c r="VQR147" s="1"/>
      <c r="VQS147" s="1"/>
      <c r="WAN147" s="1"/>
      <c r="WAO147" s="1"/>
      <c r="WKJ147" s="1"/>
      <c r="WKK147" s="1"/>
      <c r="WUF147" s="1"/>
      <c r="WUG147" s="1"/>
    </row>
    <row r="148" spans="1:997 1252:2021 2276:3045 3300:4069 4324:5093 5348:6117 6372:7141 7396:8165 8420:9189 9444:10213 10468:11237 11492:12261 12516:13285 13540:14309 14564:15333 15588:16101" ht="30" customHeight="1" x14ac:dyDescent="0.3">
      <c r="A148" s="7" t="s">
        <v>13</v>
      </c>
      <c r="B148" s="70" t="s">
        <v>16</v>
      </c>
      <c r="C148" s="30" t="s">
        <v>197</v>
      </c>
      <c r="D148" s="30" t="s">
        <v>198</v>
      </c>
      <c r="E148" s="17" t="s">
        <v>26</v>
      </c>
      <c r="F148" s="3">
        <v>20</v>
      </c>
      <c r="G148" s="60"/>
      <c r="H148" s="60">
        <f t="shared" si="32"/>
        <v>0</v>
      </c>
      <c r="I148" s="60"/>
      <c r="J148" s="85">
        <f>I148*F148</f>
        <v>0</v>
      </c>
      <c r="K148" s="85"/>
      <c r="L148" s="85">
        <f>+TRUNC(F148*K148)</f>
        <v>0</v>
      </c>
      <c r="M148" s="85">
        <f t="shared" si="33"/>
        <v>0</v>
      </c>
      <c r="N148" s="85">
        <f t="shared" si="33"/>
        <v>0</v>
      </c>
      <c r="O148" s="103"/>
      <c r="R148" s="5"/>
    </row>
    <row r="149" spans="1:997 1252:2021 2276:3045 3300:4069 4324:5093 5348:6117 6372:7141 7396:8165 8420:9189 9444:10213 10468:11237 11492:12261 12516:13285 13540:14309 14564:15333 15588:16101" ht="30" customHeight="1" x14ac:dyDescent="0.3">
      <c r="A149" s="7" t="s">
        <v>13</v>
      </c>
      <c r="B149" s="70" t="s">
        <v>16</v>
      </c>
      <c r="C149" s="30" t="s">
        <v>184</v>
      </c>
      <c r="D149" s="30" t="s">
        <v>361</v>
      </c>
      <c r="E149" s="17" t="s">
        <v>22</v>
      </c>
      <c r="F149" s="3">
        <f>20/1.2</f>
        <v>16.666666666666668</v>
      </c>
      <c r="G149" s="60"/>
      <c r="H149" s="85">
        <f>G149*F149</f>
        <v>0</v>
      </c>
      <c r="I149" s="85"/>
      <c r="J149" s="85">
        <f>I149*F149</f>
        <v>0</v>
      </c>
      <c r="K149" s="85"/>
      <c r="L149" s="85">
        <f>+TRUNC(F149*K149)</f>
        <v>0</v>
      </c>
      <c r="M149" s="85">
        <f t="shared" si="33"/>
        <v>0</v>
      </c>
      <c r="N149" s="85">
        <f t="shared" si="33"/>
        <v>0</v>
      </c>
      <c r="O149" s="17"/>
      <c r="R149" s="5"/>
    </row>
    <row r="150" spans="1:997 1252:2021 2276:3045 3300:4069 4324:5093 5348:6117 6372:7141 7396:8165 8420:9189 9444:10213 10468:11237 11492:12261 12516:13285 13540:14309 14564:15333 15588:16101" ht="30" customHeight="1" x14ac:dyDescent="0.3">
      <c r="A150" s="7"/>
      <c r="B150" s="70"/>
      <c r="C150" s="31" t="s">
        <v>243</v>
      </c>
      <c r="D150" s="32" t="s">
        <v>244</v>
      </c>
      <c r="E150" s="17" t="s">
        <v>22</v>
      </c>
      <c r="F150" s="18">
        <f>(24*2)+6</f>
        <v>54</v>
      </c>
      <c r="G150" s="85"/>
      <c r="H150" s="85">
        <f>G150*F150</f>
        <v>0</v>
      </c>
      <c r="I150" s="85"/>
      <c r="J150" s="85">
        <f>I150*F150</f>
        <v>0</v>
      </c>
      <c r="K150" s="85"/>
      <c r="L150" s="85">
        <f>+TRUNC(F150*K150)</f>
        <v>0</v>
      </c>
      <c r="M150" s="85">
        <f t="shared" si="33"/>
        <v>0</v>
      </c>
      <c r="N150" s="85">
        <f t="shared" si="33"/>
        <v>0</v>
      </c>
      <c r="O150" s="17"/>
      <c r="R150" s="5"/>
    </row>
    <row r="151" spans="1:997 1252:2021 2276:3045 3300:4069 4324:5093 5348:6117 6372:7141 7396:8165 8420:9189 9444:10213 10468:11237 11492:12261 12516:13285 13540:14309 14564:15333 15588:16101" ht="30" customHeight="1" x14ac:dyDescent="0.3">
      <c r="A151" s="7"/>
      <c r="B151" s="70"/>
      <c r="C151" s="31" t="s">
        <v>290</v>
      </c>
      <c r="D151" s="32" t="s">
        <v>172</v>
      </c>
      <c r="E151" s="17" t="s">
        <v>26</v>
      </c>
      <c r="F151" s="18">
        <v>6</v>
      </c>
      <c r="G151" s="85"/>
      <c r="H151" s="85">
        <f>G151*F151</f>
        <v>0</v>
      </c>
      <c r="I151" s="85"/>
      <c r="J151" s="85">
        <f>I151*F151</f>
        <v>0</v>
      </c>
      <c r="K151" s="85"/>
      <c r="L151" s="85">
        <f>+TRUNC(F151*K151)</f>
        <v>0</v>
      </c>
      <c r="M151" s="85">
        <f t="shared" si="33"/>
        <v>0</v>
      </c>
      <c r="N151" s="85">
        <f t="shared" si="33"/>
        <v>0</v>
      </c>
      <c r="O151" s="17"/>
      <c r="R151" s="5"/>
    </row>
    <row r="152" spans="1:997 1252:2021 2276:3045 3300:4069 4324:5093 5348:6117 6372:7141 7396:8165 8420:9189 9444:10213 10468:11237 11492:12261 12516:13285 13540:14309 14564:15333 15588:16101" s="23" customFormat="1" ht="30" customHeight="1" x14ac:dyDescent="0.3">
      <c r="A152" s="22"/>
      <c r="B152" s="75"/>
      <c r="C152" s="80" t="s">
        <v>143</v>
      </c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4"/>
    </row>
    <row r="153" spans="1:997 1252:2021 2276:3045 3300:4069 4324:5093 5348:6117 6372:7141 7396:8165 8420:9189 9444:10213 10468:11237 11492:12261 12516:13285 13540:14309 14564:15333 15588:16101" ht="30" customHeight="1" x14ac:dyDescent="0.3">
      <c r="A153" s="7"/>
      <c r="B153" s="70"/>
      <c r="C153" s="31" t="s">
        <v>170</v>
      </c>
      <c r="D153" s="32" t="s">
        <v>171</v>
      </c>
      <c r="E153" s="17" t="s">
        <v>22</v>
      </c>
      <c r="F153" s="18">
        <v>1</v>
      </c>
      <c r="G153" s="85"/>
      <c r="H153" s="85">
        <f>G153*F153</f>
        <v>0</v>
      </c>
      <c r="I153" s="85"/>
      <c r="J153" s="85">
        <f t="shared" ref="J153:J161" si="34">I153*F153</f>
        <v>0</v>
      </c>
      <c r="K153" s="85"/>
      <c r="L153" s="85">
        <f>+TRUNC(F153*K153)</f>
        <v>0</v>
      </c>
      <c r="M153" s="85">
        <f t="shared" ref="M153:M161" si="35">G153+I153+K153</f>
        <v>0</v>
      </c>
      <c r="N153" s="85">
        <f t="shared" ref="N153:N161" si="36">H153+J153+L153</f>
        <v>0</v>
      </c>
      <c r="O153" s="17"/>
      <c r="R153" s="5"/>
    </row>
    <row r="154" spans="1:997 1252:2021 2276:3045 3300:4069 4324:5093 5348:6117 6372:7141 7396:8165 8420:9189 9444:10213 10468:11237 11492:12261 12516:13285 13540:14309 14564:15333 15588:16101" ht="30" customHeight="1" x14ac:dyDescent="0.3">
      <c r="A154" s="7"/>
      <c r="B154" s="70"/>
      <c r="C154" s="31" t="s">
        <v>191</v>
      </c>
      <c r="D154" s="32" t="s">
        <v>192</v>
      </c>
      <c r="E154" s="17" t="s">
        <v>24</v>
      </c>
      <c r="F154" s="18">
        <f>2.6*2.7</f>
        <v>7.0200000000000005</v>
      </c>
      <c r="G154" s="85"/>
      <c r="H154" s="85">
        <f>G154*F154</f>
        <v>0</v>
      </c>
      <c r="I154" s="85"/>
      <c r="J154" s="85">
        <f t="shared" si="34"/>
        <v>0</v>
      </c>
      <c r="K154" s="85"/>
      <c r="L154" s="85"/>
      <c r="M154" s="85">
        <f t="shared" si="35"/>
        <v>0</v>
      </c>
      <c r="N154" s="85">
        <f t="shared" si="36"/>
        <v>0</v>
      </c>
      <c r="O154" s="17"/>
      <c r="R154" s="5"/>
    </row>
    <row r="155" spans="1:997 1252:2021 2276:3045 3300:4069 4324:5093 5348:6117 6372:7141 7396:8165 8420:9189 9444:10213 10468:11237 11492:12261 12516:13285 13540:14309 14564:15333 15588:16101" ht="30" customHeight="1" x14ac:dyDescent="0.3">
      <c r="A155" s="7"/>
      <c r="B155" s="70"/>
      <c r="C155" s="31" t="s">
        <v>193</v>
      </c>
      <c r="D155" s="32" t="s">
        <v>192</v>
      </c>
      <c r="E155" s="17" t="s">
        <v>24</v>
      </c>
      <c r="F155" s="18">
        <f>2.6*2.7</f>
        <v>7.0200000000000005</v>
      </c>
      <c r="G155" s="85"/>
      <c r="H155" s="85">
        <f>G155*F155</f>
        <v>0</v>
      </c>
      <c r="I155" s="85"/>
      <c r="J155" s="85">
        <f t="shared" si="34"/>
        <v>0</v>
      </c>
      <c r="K155" s="85"/>
      <c r="L155" s="85"/>
      <c r="M155" s="85">
        <f t="shared" si="35"/>
        <v>0</v>
      </c>
      <c r="N155" s="85">
        <f t="shared" si="36"/>
        <v>0</v>
      </c>
      <c r="O155" s="17"/>
      <c r="R155" s="5"/>
    </row>
    <row r="156" spans="1:997 1252:2021 2276:3045 3300:4069 4324:5093 5348:6117 6372:7141 7396:8165 8420:9189 9444:10213 10468:11237 11492:12261 12516:13285 13540:14309 14564:15333 15588:16101" ht="30" customHeight="1" x14ac:dyDescent="0.3">
      <c r="A156" s="7"/>
      <c r="B156" s="70"/>
      <c r="C156" s="31" t="s">
        <v>165</v>
      </c>
      <c r="D156" s="32" t="s">
        <v>292</v>
      </c>
      <c r="E156" s="17" t="s">
        <v>130</v>
      </c>
      <c r="F156" s="18">
        <v>5</v>
      </c>
      <c r="G156" s="85"/>
      <c r="H156" s="85">
        <f>G156*F156</f>
        <v>0</v>
      </c>
      <c r="I156" s="85"/>
      <c r="J156" s="85">
        <f t="shared" si="34"/>
        <v>0</v>
      </c>
      <c r="K156" s="85"/>
      <c r="L156" s="85">
        <f>+TRUNC(F156*K156)</f>
        <v>0</v>
      </c>
      <c r="M156" s="85">
        <f t="shared" si="35"/>
        <v>0</v>
      </c>
      <c r="N156" s="85">
        <f t="shared" si="36"/>
        <v>0</v>
      </c>
      <c r="O156" s="17"/>
      <c r="R156" s="5"/>
    </row>
    <row r="157" spans="1:997 1252:2021 2276:3045 3300:4069 4324:5093 5348:6117 6372:7141 7396:8165 8420:9189 9444:10213 10468:11237 11492:12261 12516:13285 13540:14309 14564:15333 15588:16101" ht="30" customHeight="1" x14ac:dyDescent="0.3">
      <c r="A157" s="7"/>
      <c r="B157" s="70"/>
      <c r="C157" s="31" t="s">
        <v>166</v>
      </c>
      <c r="D157" s="32"/>
      <c r="E157" s="17" t="s">
        <v>131</v>
      </c>
      <c r="F157" s="18">
        <v>8</v>
      </c>
      <c r="G157" s="85"/>
      <c r="H157" s="85"/>
      <c r="I157" s="85"/>
      <c r="J157" s="85">
        <f t="shared" si="34"/>
        <v>0</v>
      </c>
      <c r="K157" s="85"/>
      <c r="L157" s="85"/>
      <c r="M157" s="85">
        <f t="shared" si="35"/>
        <v>0</v>
      </c>
      <c r="N157" s="85">
        <f t="shared" si="36"/>
        <v>0</v>
      </c>
      <c r="O157" s="17"/>
      <c r="R157" s="5"/>
    </row>
    <row r="158" spans="1:997 1252:2021 2276:3045 3300:4069 4324:5093 5348:6117 6372:7141 7396:8165 8420:9189 9444:10213 10468:11237 11492:12261 12516:13285 13540:14309 14564:15333 15588:16101" ht="30" customHeight="1" x14ac:dyDescent="0.3">
      <c r="A158" s="7"/>
      <c r="B158" s="70"/>
      <c r="C158" s="31" t="s">
        <v>132</v>
      </c>
      <c r="D158" s="30" t="s">
        <v>133</v>
      </c>
      <c r="E158" s="17" t="s">
        <v>24</v>
      </c>
      <c r="F158" s="18">
        <f>(2.5*2.7)+(3.7*2.7)+(3.4*2.7)</f>
        <v>25.92</v>
      </c>
      <c r="G158" s="85"/>
      <c r="H158" s="85">
        <f>G158*F158</f>
        <v>0</v>
      </c>
      <c r="I158" s="85"/>
      <c r="J158" s="85">
        <f t="shared" si="34"/>
        <v>0</v>
      </c>
      <c r="K158" s="85"/>
      <c r="L158" s="85">
        <f>+TRUNC(F158*K158)</f>
        <v>0</v>
      </c>
      <c r="M158" s="85">
        <f t="shared" si="35"/>
        <v>0</v>
      </c>
      <c r="N158" s="85">
        <f t="shared" si="36"/>
        <v>0</v>
      </c>
      <c r="O158" s="103"/>
    </row>
    <row r="159" spans="1:997 1252:2021 2276:3045 3300:4069 4324:5093 5348:6117 6372:7141 7396:8165 8420:9189 9444:10213 10468:11237 11492:12261 12516:13285 13540:14309 14564:15333 15588:16101" ht="30" customHeight="1" x14ac:dyDescent="0.3">
      <c r="A159" s="7"/>
      <c r="B159" s="70"/>
      <c r="C159" s="31" t="s">
        <v>134</v>
      </c>
      <c r="D159" s="30" t="s">
        <v>293</v>
      </c>
      <c r="E159" s="17" t="s">
        <v>24</v>
      </c>
      <c r="F159" s="18">
        <f>(2.5*2.7)+(3.7*2.7)+(3.4*2.7)</f>
        <v>25.92</v>
      </c>
      <c r="G159" s="85"/>
      <c r="H159" s="85">
        <f>G159*F159</f>
        <v>0</v>
      </c>
      <c r="I159" s="85"/>
      <c r="J159" s="85">
        <f t="shared" si="34"/>
        <v>0</v>
      </c>
      <c r="K159" s="85"/>
      <c r="L159" s="85">
        <f>+TRUNC(F159*K159)</f>
        <v>0</v>
      </c>
      <c r="M159" s="85">
        <f t="shared" si="35"/>
        <v>0</v>
      </c>
      <c r="N159" s="85">
        <f t="shared" si="36"/>
        <v>0</v>
      </c>
      <c r="O159" s="103"/>
    </row>
    <row r="160" spans="1:997 1252:2021 2276:3045 3300:4069 4324:5093 5348:6117 6372:7141 7396:8165 8420:9189 9444:10213 10468:11237 11492:12261 12516:13285 13540:14309 14564:15333 15588:16101" ht="30" customHeight="1" x14ac:dyDescent="0.3">
      <c r="A160" s="7"/>
      <c r="B160" s="70"/>
      <c r="C160" s="89" t="s">
        <v>135</v>
      </c>
      <c r="D160" s="87" t="s">
        <v>136</v>
      </c>
      <c r="E160" s="88" t="s">
        <v>24</v>
      </c>
      <c r="F160" s="6">
        <f>(4.2+7.3+1+1.2)*2.7</f>
        <v>36.99</v>
      </c>
      <c r="G160" s="60"/>
      <c r="H160" s="60">
        <f>G160*F160</f>
        <v>0</v>
      </c>
      <c r="I160" s="60"/>
      <c r="J160" s="60">
        <f t="shared" si="34"/>
        <v>0</v>
      </c>
      <c r="K160" s="60"/>
      <c r="L160" s="60">
        <f>+TRUNC(F160*K160)</f>
        <v>0</v>
      </c>
      <c r="M160" s="60">
        <f t="shared" si="35"/>
        <v>0</v>
      </c>
      <c r="N160" s="60">
        <f t="shared" si="36"/>
        <v>0</v>
      </c>
      <c r="O160" s="94"/>
    </row>
    <row r="161" spans="1:997 1252:2021 2276:3045 3300:4069 4324:5093 5348:6117 6372:7141 7396:8165 8420:9189 9444:10213 10468:11237 11492:12261 12516:13285 13540:14309 14564:15333 15588:16101" ht="30" customHeight="1" x14ac:dyDescent="0.3">
      <c r="A161" s="7"/>
      <c r="B161" s="70"/>
      <c r="C161" s="31" t="s">
        <v>294</v>
      </c>
      <c r="D161" s="30" t="s">
        <v>187</v>
      </c>
      <c r="E161" s="17" t="s">
        <v>26</v>
      </c>
      <c r="F161" s="18">
        <f>4+11.3+1.5+4+1.7+1+0.8+2.7</f>
        <v>27</v>
      </c>
      <c r="G161" s="85"/>
      <c r="H161" s="85">
        <f>G161*F161</f>
        <v>0</v>
      </c>
      <c r="I161" s="85"/>
      <c r="J161" s="85">
        <f t="shared" si="34"/>
        <v>0</v>
      </c>
      <c r="K161" s="85"/>
      <c r="L161" s="85">
        <f>+TRUNC(F161*K161)</f>
        <v>0</v>
      </c>
      <c r="M161" s="85">
        <f t="shared" si="35"/>
        <v>0</v>
      </c>
      <c r="N161" s="85">
        <f t="shared" si="36"/>
        <v>0</v>
      </c>
      <c r="O161" s="103"/>
    </row>
    <row r="162" spans="1:997 1252:2021 2276:3045 3300:4069 4324:5093 5348:6117 6372:7141 7396:8165 8420:9189 9444:10213 10468:11237 11492:12261 12516:13285 13540:14309 14564:15333 15588:16101" s="23" customFormat="1" ht="30" customHeight="1" x14ac:dyDescent="0.3">
      <c r="A162" s="22"/>
      <c r="B162" s="75"/>
      <c r="C162" s="80" t="s">
        <v>169</v>
      </c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4"/>
    </row>
    <row r="163" spans="1:997 1252:2021 2276:3045 3300:4069 4324:5093 5348:6117 6372:7141 7396:8165 8420:9189 9444:10213 10468:11237 11492:12261 12516:13285 13540:14309 14564:15333 15588:16101" ht="30" customHeight="1" x14ac:dyDescent="0.3">
      <c r="A163" s="7" t="s">
        <v>13</v>
      </c>
      <c r="B163" s="70" t="s">
        <v>16</v>
      </c>
      <c r="C163" s="30" t="s">
        <v>175</v>
      </c>
      <c r="D163" s="30" t="s">
        <v>176</v>
      </c>
      <c r="E163" s="17" t="s">
        <v>24</v>
      </c>
      <c r="F163" s="3">
        <v>40</v>
      </c>
      <c r="G163" s="60"/>
      <c r="H163" s="85">
        <f>G163*F163</f>
        <v>0</v>
      </c>
      <c r="I163" s="85"/>
      <c r="J163" s="85">
        <f>I163*F163</f>
        <v>0</v>
      </c>
      <c r="K163" s="85"/>
      <c r="L163" s="85">
        <f>+TRUNC(F163*K163)</f>
        <v>0</v>
      </c>
      <c r="M163" s="85">
        <f t="shared" ref="M163:N165" si="37">G163+I163+K163</f>
        <v>0</v>
      </c>
      <c r="N163" s="85">
        <f t="shared" si="37"/>
        <v>0</v>
      </c>
      <c r="O163" s="103"/>
      <c r="R163" s="5"/>
    </row>
    <row r="164" spans="1:997 1252:2021 2276:3045 3300:4069 4324:5093 5348:6117 6372:7141 7396:8165 8420:9189 9444:10213 10468:11237 11492:12261 12516:13285 13540:14309 14564:15333 15588:16101" ht="30" customHeight="1" x14ac:dyDescent="0.3">
      <c r="A164" s="7" t="s">
        <v>13</v>
      </c>
      <c r="B164" s="70" t="s">
        <v>16</v>
      </c>
      <c r="C164" s="30" t="s">
        <v>177</v>
      </c>
      <c r="D164" s="30" t="s">
        <v>178</v>
      </c>
      <c r="E164" s="17" t="s">
        <v>24</v>
      </c>
      <c r="F164" s="3">
        <v>11</v>
      </c>
      <c r="G164" s="60"/>
      <c r="H164" s="85">
        <f>G164*F164</f>
        <v>0</v>
      </c>
      <c r="I164" s="85"/>
      <c r="J164" s="85">
        <f>I164*F164</f>
        <v>0</v>
      </c>
      <c r="K164" s="85"/>
      <c r="L164" s="85">
        <f>+TRUNC(F164*K164)</f>
        <v>0</v>
      </c>
      <c r="M164" s="85">
        <f t="shared" si="37"/>
        <v>0</v>
      </c>
      <c r="N164" s="85">
        <f t="shared" si="37"/>
        <v>0</v>
      </c>
      <c r="O164" s="103"/>
      <c r="R164" s="5"/>
    </row>
    <row r="165" spans="1:997 1252:2021 2276:3045 3300:4069 4324:5093 5348:6117 6372:7141 7396:8165 8420:9189 9444:10213 10468:11237 11492:12261 12516:13285 13540:14309 14564:15333 15588:16101" ht="30" customHeight="1" x14ac:dyDescent="0.3">
      <c r="A165" s="7" t="s">
        <v>13</v>
      </c>
      <c r="B165" s="70" t="s">
        <v>16</v>
      </c>
      <c r="C165" s="30" t="s">
        <v>139</v>
      </c>
      <c r="D165" s="30" t="s">
        <v>185</v>
      </c>
      <c r="E165" s="17" t="s">
        <v>24</v>
      </c>
      <c r="F165" s="3">
        <f>F163+F164</f>
        <v>51</v>
      </c>
      <c r="G165" s="60"/>
      <c r="H165" s="85">
        <f>G165*F165</f>
        <v>0</v>
      </c>
      <c r="I165" s="85"/>
      <c r="J165" s="85">
        <f>I165*F165</f>
        <v>0</v>
      </c>
      <c r="K165" s="85"/>
      <c r="L165" s="85">
        <f>+TRUNC(F165*K165)</f>
        <v>0</v>
      </c>
      <c r="M165" s="85">
        <f t="shared" si="37"/>
        <v>0</v>
      </c>
      <c r="N165" s="85">
        <f t="shared" si="37"/>
        <v>0</v>
      </c>
      <c r="O165" s="103"/>
      <c r="R165" s="5"/>
    </row>
    <row r="166" spans="1:997 1252:2021 2276:3045 3300:4069 4324:5093 5348:6117 6372:7141 7396:8165 8420:9189 9444:10213 10468:11237 11492:12261 12516:13285 13540:14309 14564:15333 15588:16101" s="23" customFormat="1" ht="30" customHeight="1" x14ac:dyDescent="0.3">
      <c r="A166" s="22"/>
      <c r="B166" s="75"/>
      <c r="C166" s="80" t="s">
        <v>203</v>
      </c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4"/>
    </row>
    <row r="167" spans="1:997 1252:2021 2276:3045 3300:4069 4324:5093 5348:6117 6372:7141 7396:8165 8420:9189 9444:10213 10468:11237 11492:12261 12516:13285 13540:14309 14564:15333 15588:16101" ht="30" customHeight="1" x14ac:dyDescent="0.3">
      <c r="A167" s="7" t="s">
        <v>13</v>
      </c>
      <c r="B167" s="70" t="s">
        <v>16</v>
      </c>
      <c r="C167" s="30" t="s">
        <v>214</v>
      </c>
      <c r="D167" s="30" t="s">
        <v>310</v>
      </c>
      <c r="E167" s="17" t="s">
        <v>22</v>
      </c>
      <c r="F167" s="3">
        <v>1</v>
      </c>
      <c r="G167" s="60"/>
      <c r="H167" s="85">
        <f>G167*F167</f>
        <v>0</v>
      </c>
      <c r="I167" s="85">
        <v>0</v>
      </c>
      <c r="J167" s="85">
        <f>I167*F167</f>
        <v>0</v>
      </c>
      <c r="K167" s="85"/>
      <c r="L167" s="85">
        <f>+TRUNC(F167*K167)</f>
        <v>0</v>
      </c>
      <c r="M167" s="85">
        <f>G167+I167+K167</f>
        <v>0</v>
      </c>
      <c r="N167" s="85">
        <f>H167+J167+L167</f>
        <v>0</v>
      </c>
      <c r="O167" s="103"/>
      <c r="R167" s="5"/>
    </row>
    <row r="168" spans="1:997 1252:2021 2276:3045 3300:4069 4324:5093 5348:6117 6372:7141 7396:8165 8420:9189 9444:10213 10468:11237 11492:12261 12516:13285 13540:14309 14564:15333 15588:16101" s="92" customFormat="1" ht="30" customHeight="1" x14ac:dyDescent="0.3">
      <c r="A168" s="90"/>
      <c r="B168" s="91"/>
      <c r="C168" s="109" t="s">
        <v>21</v>
      </c>
      <c r="D168" s="109"/>
      <c r="E168" s="108"/>
      <c r="F168" s="108"/>
      <c r="G168" s="107"/>
      <c r="H168" s="107">
        <f>SUM(H147:H167)</f>
        <v>0</v>
      </c>
      <c r="I168" s="107"/>
      <c r="J168" s="107">
        <f>SUM(J147:J167)</f>
        <v>0</v>
      </c>
      <c r="K168" s="107"/>
      <c r="L168" s="107">
        <f>SUM(L167:L167)</f>
        <v>0</v>
      </c>
      <c r="M168" s="107"/>
      <c r="N168" s="107">
        <f>H168+J168+L168</f>
        <v>0</v>
      </c>
      <c r="O168" s="108"/>
    </row>
    <row r="169" spans="1:997 1252:2021 2276:3045 3300:4069 4324:5093 5348:6117 6372:7141 7396:8165 8420:9189 9444:10213 10468:11237 11492:12261 12516:13285 13540:14309 14564:15333 15588:16101" s="25" customFormat="1" ht="30" customHeight="1" x14ac:dyDescent="0.3">
      <c r="A169" s="24"/>
      <c r="B169" s="77"/>
      <c r="C169" s="140" t="s">
        <v>145</v>
      </c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2"/>
    </row>
    <row r="170" spans="1:997 1252:2021 2276:3045 3300:4069 4324:5093 5348:6117 6372:7141 7396:8165 8420:9189 9444:10213 10468:11237 11492:12261 12516:13285 13540:14309 14564:15333 15588:16101" s="23" customFormat="1" ht="30" customHeight="1" x14ac:dyDescent="0.3">
      <c r="A170" s="22"/>
      <c r="B170" s="75"/>
      <c r="C170" s="80" t="s">
        <v>142</v>
      </c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4"/>
    </row>
    <row r="171" spans="1:997 1252:2021 2276:3045 3300:4069 4324:5093 5348:6117 6372:7141 7396:8165 8420:9189 9444:10213 10468:11237 11492:12261 12516:13285 13540:14309 14564:15333 15588:16101" s="81" customFormat="1" ht="30" customHeight="1" x14ac:dyDescent="0.3">
      <c r="A171" s="7" t="s">
        <v>13</v>
      </c>
      <c r="B171" s="70" t="s">
        <v>16</v>
      </c>
      <c r="C171" s="87" t="s">
        <v>25</v>
      </c>
      <c r="D171" s="87" t="s">
        <v>115</v>
      </c>
      <c r="E171" s="88" t="s">
        <v>24</v>
      </c>
      <c r="F171" s="6">
        <f>47.86</f>
        <v>47.86</v>
      </c>
      <c r="G171" s="60"/>
      <c r="H171" s="60">
        <f t="shared" ref="H171" si="38">G171*F171</f>
        <v>0</v>
      </c>
      <c r="I171" s="60"/>
      <c r="J171" s="60">
        <f t="shared" ref="J171:J176" si="39">I171*F171</f>
        <v>0</v>
      </c>
      <c r="K171" s="60"/>
      <c r="L171" s="60">
        <f t="shared" ref="L171:L176" si="40">+TRUNC(F171*K171)</f>
        <v>0</v>
      </c>
      <c r="M171" s="60">
        <f t="shared" ref="M171:N177" si="41">G171+I171+K171</f>
        <v>0</v>
      </c>
      <c r="N171" s="60">
        <f t="shared" si="41"/>
        <v>0</v>
      </c>
      <c r="O171" s="94"/>
      <c r="R171" s="82"/>
      <c r="HT171" s="1"/>
      <c r="HU171" s="1"/>
      <c r="RP171" s="1"/>
      <c r="RQ171" s="1"/>
      <c r="ABL171" s="1"/>
      <c r="ABM171" s="1"/>
      <c r="ALH171" s="1"/>
      <c r="ALI171" s="1"/>
      <c r="AVD171" s="1"/>
      <c r="AVE171" s="1"/>
      <c r="BEZ171" s="1"/>
      <c r="BFA171" s="1"/>
      <c r="BOV171" s="1"/>
      <c r="BOW171" s="1"/>
      <c r="BYR171" s="1"/>
      <c r="BYS171" s="1"/>
      <c r="CIN171" s="1"/>
      <c r="CIO171" s="1"/>
      <c r="CSJ171" s="1"/>
      <c r="CSK171" s="1"/>
      <c r="DCF171" s="1"/>
      <c r="DCG171" s="1"/>
      <c r="DMB171" s="1"/>
      <c r="DMC171" s="1"/>
      <c r="DVX171" s="1"/>
      <c r="DVY171" s="1"/>
      <c r="EFT171" s="1"/>
      <c r="EFU171" s="1"/>
      <c r="EPP171" s="1"/>
      <c r="EPQ171" s="1"/>
      <c r="EZL171" s="1"/>
      <c r="EZM171" s="1"/>
      <c r="FJH171" s="1"/>
      <c r="FJI171" s="1"/>
      <c r="FTD171" s="1"/>
      <c r="FTE171" s="1"/>
      <c r="GCZ171" s="1"/>
      <c r="GDA171" s="1"/>
      <c r="GMV171" s="1"/>
      <c r="GMW171" s="1"/>
      <c r="GWR171" s="1"/>
      <c r="GWS171" s="1"/>
      <c r="HGN171" s="1"/>
      <c r="HGO171" s="1"/>
      <c r="HQJ171" s="1"/>
      <c r="HQK171" s="1"/>
      <c r="IAF171" s="1"/>
      <c r="IAG171" s="1"/>
      <c r="IKB171" s="1"/>
      <c r="IKC171" s="1"/>
      <c r="ITX171" s="1"/>
      <c r="ITY171" s="1"/>
      <c r="JDT171" s="1"/>
      <c r="JDU171" s="1"/>
      <c r="JNP171" s="1"/>
      <c r="JNQ171" s="1"/>
      <c r="JXL171" s="1"/>
      <c r="JXM171" s="1"/>
      <c r="KHH171" s="1"/>
      <c r="KHI171" s="1"/>
      <c r="KRD171" s="1"/>
      <c r="KRE171" s="1"/>
      <c r="LAZ171" s="1"/>
      <c r="LBA171" s="1"/>
      <c r="LKV171" s="1"/>
      <c r="LKW171" s="1"/>
      <c r="LUR171" s="1"/>
      <c r="LUS171" s="1"/>
      <c r="MEN171" s="1"/>
      <c r="MEO171" s="1"/>
      <c r="MOJ171" s="1"/>
      <c r="MOK171" s="1"/>
      <c r="MYF171" s="1"/>
      <c r="MYG171" s="1"/>
      <c r="NIB171" s="1"/>
      <c r="NIC171" s="1"/>
      <c r="NRX171" s="1"/>
      <c r="NRY171" s="1"/>
      <c r="OBT171" s="1"/>
      <c r="OBU171" s="1"/>
      <c r="OLP171" s="1"/>
      <c r="OLQ171" s="1"/>
      <c r="OVL171" s="1"/>
      <c r="OVM171" s="1"/>
      <c r="PFH171" s="1"/>
      <c r="PFI171" s="1"/>
      <c r="PPD171" s="1"/>
      <c r="PPE171" s="1"/>
      <c r="PYZ171" s="1"/>
      <c r="PZA171" s="1"/>
      <c r="QIV171" s="1"/>
      <c r="QIW171" s="1"/>
      <c r="QSR171" s="1"/>
      <c r="QSS171" s="1"/>
      <c r="RCN171" s="1"/>
      <c r="RCO171" s="1"/>
      <c r="RMJ171" s="1"/>
      <c r="RMK171" s="1"/>
      <c r="RWF171" s="1"/>
      <c r="RWG171" s="1"/>
      <c r="SGB171" s="1"/>
      <c r="SGC171" s="1"/>
      <c r="SPX171" s="1"/>
      <c r="SPY171" s="1"/>
      <c r="SZT171" s="1"/>
      <c r="SZU171" s="1"/>
      <c r="TJP171" s="1"/>
      <c r="TJQ171" s="1"/>
      <c r="TTL171" s="1"/>
      <c r="TTM171" s="1"/>
      <c r="UDH171" s="1"/>
      <c r="UDI171" s="1"/>
      <c r="UND171" s="1"/>
      <c r="UNE171" s="1"/>
      <c r="UWZ171" s="1"/>
      <c r="UXA171" s="1"/>
      <c r="VGV171" s="1"/>
      <c r="VGW171" s="1"/>
      <c r="VQR171" s="1"/>
      <c r="VQS171" s="1"/>
      <c r="WAN171" s="1"/>
      <c r="WAO171" s="1"/>
      <c r="WKJ171" s="1"/>
      <c r="WKK171" s="1"/>
      <c r="WUF171" s="1"/>
      <c r="WUG171" s="1"/>
    </row>
    <row r="172" spans="1:997 1252:2021 2276:3045 3300:4069 4324:5093 5348:6117 6372:7141 7396:8165 8420:9189 9444:10213 10468:11237 11492:12261 12516:13285 13540:14309 14564:15333 15588:16101" ht="30" customHeight="1" x14ac:dyDescent="0.3">
      <c r="A172" s="7" t="s">
        <v>13</v>
      </c>
      <c r="B172" s="70" t="s">
        <v>16</v>
      </c>
      <c r="C172" s="87" t="s">
        <v>299</v>
      </c>
      <c r="D172" s="98" t="s">
        <v>172</v>
      </c>
      <c r="E172" s="88" t="s">
        <v>26</v>
      </c>
      <c r="F172" s="6">
        <v>3.07</v>
      </c>
      <c r="G172" s="60"/>
      <c r="H172" s="60">
        <f t="shared" ref="H172:H176" si="42">G172*F172</f>
        <v>0</v>
      </c>
      <c r="I172" s="60"/>
      <c r="J172" s="60">
        <f t="shared" si="39"/>
        <v>0</v>
      </c>
      <c r="K172" s="60"/>
      <c r="L172" s="60">
        <f t="shared" si="40"/>
        <v>0</v>
      </c>
      <c r="M172" s="60">
        <f t="shared" si="41"/>
        <v>0</v>
      </c>
      <c r="N172" s="60">
        <f t="shared" si="41"/>
        <v>0</v>
      </c>
      <c r="O172" s="88"/>
      <c r="R172" s="5"/>
    </row>
    <row r="173" spans="1:997 1252:2021 2276:3045 3300:4069 4324:5093 5348:6117 6372:7141 7396:8165 8420:9189 9444:10213 10468:11237 11492:12261 12516:13285 13540:14309 14564:15333 15588:16101" ht="30" customHeight="1" x14ac:dyDescent="0.3">
      <c r="A173" s="7" t="s">
        <v>13</v>
      </c>
      <c r="B173" s="70" t="s">
        <v>16</v>
      </c>
      <c r="C173" s="30" t="s">
        <v>195</v>
      </c>
      <c r="D173" s="30" t="s">
        <v>194</v>
      </c>
      <c r="E173" s="17" t="s">
        <v>22</v>
      </c>
      <c r="F173" s="3">
        <v>1</v>
      </c>
      <c r="G173" s="85"/>
      <c r="H173" s="85">
        <f t="shared" si="42"/>
        <v>0</v>
      </c>
      <c r="I173" s="85"/>
      <c r="J173" s="85">
        <f t="shared" si="39"/>
        <v>0</v>
      </c>
      <c r="K173" s="85"/>
      <c r="L173" s="85">
        <f t="shared" si="40"/>
        <v>0</v>
      </c>
      <c r="M173" s="85">
        <f t="shared" si="41"/>
        <v>0</v>
      </c>
      <c r="N173" s="85">
        <f t="shared" si="41"/>
        <v>0</v>
      </c>
      <c r="O173" s="103"/>
      <c r="R173" s="5"/>
    </row>
    <row r="174" spans="1:997 1252:2021 2276:3045 3300:4069 4324:5093 5348:6117 6372:7141 7396:8165 8420:9189 9444:10213 10468:11237 11492:12261 12516:13285 13540:14309 14564:15333 15588:16101" ht="30" customHeight="1" x14ac:dyDescent="0.3">
      <c r="A174" s="7" t="s">
        <v>13</v>
      </c>
      <c r="B174" s="70" t="s">
        <v>16</v>
      </c>
      <c r="C174" s="30" t="s">
        <v>195</v>
      </c>
      <c r="D174" s="30" t="s">
        <v>196</v>
      </c>
      <c r="E174" s="17" t="s">
        <v>22</v>
      </c>
      <c r="F174" s="3">
        <v>1</v>
      </c>
      <c r="G174" s="85"/>
      <c r="H174" s="85">
        <f t="shared" si="42"/>
        <v>0</v>
      </c>
      <c r="I174" s="85"/>
      <c r="J174" s="85">
        <f t="shared" si="39"/>
        <v>0</v>
      </c>
      <c r="K174" s="85"/>
      <c r="L174" s="85">
        <f t="shared" si="40"/>
        <v>0</v>
      </c>
      <c r="M174" s="85">
        <f t="shared" si="41"/>
        <v>0</v>
      </c>
      <c r="N174" s="85">
        <f t="shared" si="41"/>
        <v>0</v>
      </c>
      <c r="O174" s="103"/>
      <c r="R174" s="5"/>
    </row>
    <row r="175" spans="1:997 1252:2021 2276:3045 3300:4069 4324:5093 5348:6117 6372:7141 7396:8165 8420:9189 9444:10213 10468:11237 11492:12261 12516:13285 13540:14309 14564:15333 15588:16101" ht="30" customHeight="1" x14ac:dyDescent="0.3">
      <c r="A175" s="7" t="s">
        <v>13</v>
      </c>
      <c r="B175" s="70" t="s">
        <v>16</v>
      </c>
      <c r="C175" s="30" t="s">
        <v>197</v>
      </c>
      <c r="D175" s="30" t="s">
        <v>198</v>
      </c>
      <c r="E175" s="17" t="s">
        <v>26</v>
      </c>
      <c r="F175" s="3">
        <f>9+10.2</f>
        <v>19.2</v>
      </c>
      <c r="G175" s="60"/>
      <c r="H175" s="85">
        <f t="shared" si="42"/>
        <v>0</v>
      </c>
      <c r="I175" s="85"/>
      <c r="J175" s="85">
        <f t="shared" si="39"/>
        <v>0</v>
      </c>
      <c r="K175" s="85"/>
      <c r="L175" s="85">
        <f t="shared" si="40"/>
        <v>0</v>
      </c>
      <c r="M175" s="85">
        <f t="shared" si="41"/>
        <v>0</v>
      </c>
      <c r="N175" s="85">
        <f t="shared" si="41"/>
        <v>0</v>
      </c>
      <c r="O175" s="103"/>
      <c r="R175" s="5"/>
    </row>
    <row r="176" spans="1:997 1252:2021 2276:3045 3300:4069 4324:5093 5348:6117 6372:7141 7396:8165 8420:9189 9444:10213 10468:11237 11492:12261 12516:13285 13540:14309 14564:15333 15588:16101" ht="30" customHeight="1" x14ac:dyDescent="0.3">
      <c r="A176" s="7" t="s">
        <v>13</v>
      </c>
      <c r="B176" s="70" t="s">
        <v>16</v>
      </c>
      <c r="C176" s="30" t="s">
        <v>184</v>
      </c>
      <c r="D176" s="30" t="s">
        <v>361</v>
      </c>
      <c r="E176" s="17" t="s">
        <v>22</v>
      </c>
      <c r="F176" s="3">
        <f>F175/0.9</f>
        <v>21.333333333333332</v>
      </c>
      <c r="G176" s="60"/>
      <c r="H176" s="85">
        <f t="shared" si="42"/>
        <v>0</v>
      </c>
      <c r="I176" s="85"/>
      <c r="J176" s="85">
        <f t="shared" si="39"/>
        <v>0</v>
      </c>
      <c r="K176" s="85"/>
      <c r="L176" s="85">
        <f t="shared" si="40"/>
        <v>0</v>
      </c>
      <c r="M176" s="85">
        <f t="shared" si="41"/>
        <v>0</v>
      </c>
      <c r="N176" s="85">
        <f t="shared" si="41"/>
        <v>0</v>
      </c>
      <c r="O176" s="103"/>
      <c r="R176" s="5"/>
    </row>
    <row r="177" spans="1:997 1252:2021 2276:3045 3300:4069 4324:5093 5348:6117 6372:7141 7396:8165 8420:9189 9444:10213 10468:11237 11492:12261 12516:13285 13540:14309 14564:15333 15588:16101" ht="30" customHeight="1" x14ac:dyDescent="0.3">
      <c r="A177" s="7"/>
      <c r="B177" s="70"/>
      <c r="C177" s="31" t="s">
        <v>243</v>
      </c>
      <c r="D177" s="32" t="s">
        <v>244</v>
      </c>
      <c r="E177" s="17" t="s">
        <v>22</v>
      </c>
      <c r="F177" s="18">
        <v>64</v>
      </c>
      <c r="G177" s="85"/>
      <c r="H177" s="85">
        <f>G177*F177</f>
        <v>0</v>
      </c>
      <c r="I177" s="85"/>
      <c r="J177" s="85">
        <f>I177*F177</f>
        <v>0</v>
      </c>
      <c r="K177" s="85"/>
      <c r="L177" s="85">
        <f>+TRUNC(F177*K177)</f>
        <v>0</v>
      </c>
      <c r="M177" s="85">
        <f t="shared" si="41"/>
        <v>0</v>
      </c>
      <c r="N177" s="85">
        <f t="shared" si="41"/>
        <v>0</v>
      </c>
      <c r="O177" s="17"/>
      <c r="R177" s="5"/>
    </row>
    <row r="178" spans="1:997 1252:2021 2276:3045 3300:4069 4324:5093 5348:6117 6372:7141 7396:8165 8420:9189 9444:10213 10468:11237 11492:12261 12516:13285 13540:14309 14564:15333 15588:16101" s="23" customFormat="1" ht="30" customHeight="1" x14ac:dyDescent="0.3">
      <c r="A178" s="22"/>
      <c r="B178" s="75"/>
      <c r="C178" s="80" t="s">
        <v>143</v>
      </c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4"/>
    </row>
    <row r="179" spans="1:997 1252:2021 2276:3045 3300:4069 4324:5093 5348:6117 6372:7141 7396:8165 8420:9189 9444:10213 10468:11237 11492:12261 12516:13285 13540:14309 14564:15333 15588:16101" ht="30" customHeight="1" x14ac:dyDescent="0.3">
      <c r="A179" s="7"/>
      <c r="B179" s="70"/>
      <c r="C179" s="31" t="s">
        <v>199</v>
      </c>
      <c r="D179" s="32" t="s">
        <v>200</v>
      </c>
      <c r="E179" s="17" t="s">
        <v>22</v>
      </c>
      <c r="F179" s="18">
        <v>1</v>
      </c>
      <c r="G179" s="85"/>
      <c r="H179" s="85">
        <f>G179*F179</f>
        <v>0</v>
      </c>
      <c r="I179" s="85"/>
      <c r="J179" s="85">
        <f>I179*F179</f>
        <v>0</v>
      </c>
      <c r="K179" s="85"/>
      <c r="L179" s="85">
        <f>+TRUNC(F179*K179)</f>
        <v>0</v>
      </c>
      <c r="M179" s="85">
        <f t="shared" ref="M179:N181" si="43">G179+I179+K179</f>
        <v>0</v>
      </c>
      <c r="N179" s="85">
        <f t="shared" si="43"/>
        <v>0</v>
      </c>
      <c r="O179" s="17"/>
      <c r="R179" s="5"/>
    </row>
    <row r="180" spans="1:997 1252:2021 2276:3045 3300:4069 4324:5093 5348:6117 6372:7141 7396:8165 8420:9189 9444:10213 10468:11237 11492:12261 12516:13285 13540:14309 14564:15333 15588:16101" ht="30" customHeight="1" x14ac:dyDescent="0.3">
      <c r="A180" s="7"/>
      <c r="B180" s="70"/>
      <c r="C180" s="89" t="s">
        <v>135</v>
      </c>
      <c r="D180" s="87" t="s">
        <v>136</v>
      </c>
      <c r="E180" s="88" t="s">
        <v>24</v>
      </c>
      <c r="F180" s="6">
        <f>(10*2.7)+(7.6*2.7)+(2.9*2.7)+(2.6*2.7)</f>
        <v>62.37</v>
      </c>
      <c r="G180" s="60"/>
      <c r="H180" s="60">
        <f>G180*F180</f>
        <v>0</v>
      </c>
      <c r="I180" s="60"/>
      <c r="J180" s="60">
        <f>I180*F180</f>
        <v>0</v>
      </c>
      <c r="K180" s="60"/>
      <c r="L180" s="60">
        <f>+TRUNC(F180*K180)</f>
        <v>0</v>
      </c>
      <c r="M180" s="60">
        <f t="shared" si="43"/>
        <v>0</v>
      </c>
      <c r="N180" s="60">
        <f t="shared" si="43"/>
        <v>0</v>
      </c>
      <c r="O180" s="94"/>
    </row>
    <row r="181" spans="1:997 1252:2021 2276:3045 3300:4069 4324:5093 5348:6117 6372:7141 7396:8165 8420:9189 9444:10213 10468:11237 11492:12261 12516:13285 13540:14309 14564:15333 15588:16101" ht="30" customHeight="1" x14ac:dyDescent="0.3">
      <c r="A181" s="7"/>
      <c r="B181" s="70"/>
      <c r="C181" s="31" t="s">
        <v>294</v>
      </c>
      <c r="D181" s="30" t="s">
        <v>187</v>
      </c>
      <c r="E181" s="17" t="s">
        <v>26</v>
      </c>
      <c r="F181" s="18">
        <f>(10)+(7.6)+(2.9)+(2.6)</f>
        <v>23.1</v>
      </c>
      <c r="G181" s="85"/>
      <c r="H181" s="85">
        <f>G181*F181</f>
        <v>0</v>
      </c>
      <c r="I181" s="85"/>
      <c r="J181" s="85">
        <f>I181*F181</f>
        <v>0</v>
      </c>
      <c r="K181" s="85"/>
      <c r="L181" s="85">
        <f>+TRUNC(F181*K181)</f>
        <v>0</v>
      </c>
      <c r="M181" s="85">
        <f t="shared" si="43"/>
        <v>0</v>
      </c>
      <c r="N181" s="85">
        <f t="shared" si="43"/>
        <v>0</v>
      </c>
      <c r="O181" s="103"/>
    </row>
    <row r="182" spans="1:997 1252:2021 2276:3045 3300:4069 4324:5093 5348:6117 6372:7141 7396:8165 8420:9189 9444:10213 10468:11237 11492:12261 12516:13285 13540:14309 14564:15333 15588:16101" s="23" customFormat="1" ht="30" customHeight="1" x14ac:dyDescent="0.3">
      <c r="A182" s="22"/>
      <c r="B182" s="75"/>
      <c r="C182" s="80" t="s">
        <v>169</v>
      </c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4"/>
    </row>
    <row r="183" spans="1:997 1252:2021 2276:3045 3300:4069 4324:5093 5348:6117 6372:7141 7396:8165 8420:9189 9444:10213 10468:11237 11492:12261 12516:13285 13540:14309 14564:15333 15588:16101" ht="30" customHeight="1" x14ac:dyDescent="0.3">
      <c r="A183" s="7" t="s">
        <v>13</v>
      </c>
      <c r="B183" s="70" t="s">
        <v>16</v>
      </c>
      <c r="C183" s="30" t="s">
        <v>175</v>
      </c>
      <c r="D183" s="30" t="s">
        <v>176</v>
      </c>
      <c r="E183" s="17" t="s">
        <v>24</v>
      </c>
      <c r="F183" s="3">
        <v>20</v>
      </c>
      <c r="G183" s="60"/>
      <c r="H183" s="85">
        <f>G183*F183</f>
        <v>0</v>
      </c>
      <c r="I183" s="85"/>
      <c r="J183" s="85">
        <f>I183*F183</f>
        <v>0</v>
      </c>
      <c r="K183" s="85"/>
      <c r="L183" s="85">
        <f>+TRUNC(F183*K183)</f>
        <v>0</v>
      </c>
      <c r="M183" s="85">
        <f t="shared" ref="M183:N185" si="44">G183+I183+K183</f>
        <v>0</v>
      </c>
      <c r="N183" s="85">
        <f t="shared" si="44"/>
        <v>0</v>
      </c>
      <c r="O183" s="103"/>
      <c r="R183" s="5"/>
    </row>
    <row r="184" spans="1:997 1252:2021 2276:3045 3300:4069 4324:5093 5348:6117 6372:7141 7396:8165 8420:9189 9444:10213 10468:11237 11492:12261 12516:13285 13540:14309 14564:15333 15588:16101" ht="30" customHeight="1" x14ac:dyDescent="0.3">
      <c r="A184" s="7" t="s">
        <v>13</v>
      </c>
      <c r="B184" s="70" t="s">
        <v>16</v>
      </c>
      <c r="C184" s="30" t="s">
        <v>177</v>
      </c>
      <c r="D184" s="30" t="s">
        <v>178</v>
      </c>
      <c r="E184" s="17" t="s">
        <v>24</v>
      </c>
      <c r="F184" s="3">
        <v>27.83</v>
      </c>
      <c r="G184" s="60"/>
      <c r="H184" s="85">
        <f>G184*F184</f>
        <v>0</v>
      </c>
      <c r="I184" s="85"/>
      <c r="J184" s="85">
        <f>I184*F184</f>
        <v>0</v>
      </c>
      <c r="K184" s="85"/>
      <c r="L184" s="85">
        <f>+TRUNC(F184*K184)</f>
        <v>0</v>
      </c>
      <c r="M184" s="85">
        <f t="shared" si="44"/>
        <v>0</v>
      </c>
      <c r="N184" s="85">
        <f t="shared" si="44"/>
        <v>0</v>
      </c>
      <c r="O184" s="103"/>
      <c r="R184" s="5"/>
    </row>
    <row r="185" spans="1:997 1252:2021 2276:3045 3300:4069 4324:5093 5348:6117 6372:7141 7396:8165 8420:9189 9444:10213 10468:11237 11492:12261 12516:13285 13540:14309 14564:15333 15588:16101" ht="30" customHeight="1" x14ac:dyDescent="0.3">
      <c r="A185" s="7" t="s">
        <v>13</v>
      </c>
      <c r="B185" s="70" t="s">
        <v>16</v>
      </c>
      <c r="C185" s="30" t="s">
        <v>139</v>
      </c>
      <c r="D185" s="30" t="s">
        <v>185</v>
      </c>
      <c r="E185" s="17" t="s">
        <v>24</v>
      </c>
      <c r="F185" s="3">
        <f>F183+F184</f>
        <v>47.83</v>
      </c>
      <c r="G185" s="60"/>
      <c r="H185" s="85">
        <f>G185*F185</f>
        <v>0</v>
      </c>
      <c r="I185" s="85"/>
      <c r="J185" s="85">
        <f>I185*F185</f>
        <v>0</v>
      </c>
      <c r="K185" s="85"/>
      <c r="L185" s="85">
        <f>+TRUNC(F185*K185)</f>
        <v>0</v>
      </c>
      <c r="M185" s="85">
        <f t="shared" si="44"/>
        <v>0</v>
      </c>
      <c r="N185" s="85">
        <f t="shared" si="44"/>
        <v>0</v>
      </c>
      <c r="O185" s="103"/>
      <c r="R185" s="5"/>
    </row>
    <row r="186" spans="1:997 1252:2021 2276:3045 3300:4069 4324:5093 5348:6117 6372:7141 7396:8165 8420:9189 9444:10213 10468:11237 11492:12261 12516:13285 13540:14309 14564:15333 15588:16101" s="23" customFormat="1" ht="30" customHeight="1" x14ac:dyDescent="0.3">
      <c r="A186" s="22"/>
      <c r="B186" s="75"/>
      <c r="C186" s="80" t="s">
        <v>203</v>
      </c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4"/>
    </row>
    <row r="187" spans="1:997 1252:2021 2276:3045 3300:4069 4324:5093 5348:6117 6372:7141 7396:8165 8420:9189 9444:10213 10468:11237 11492:12261 12516:13285 13540:14309 14564:15333 15588:16101" ht="30" customHeight="1" x14ac:dyDescent="0.3">
      <c r="A187" s="7" t="s">
        <v>13</v>
      </c>
      <c r="B187" s="70" t="s">
        <v>16</v>
      </c>
      <c r="C187" s="30" t="s">
        <v>214</v>
      </c>
      <c r="D187" s="30" t="s">
        <v>310</v>
      </c>
      <c r="E187" s="17" t="s">
        <v>22</v>
      </c>
      <c r="F187" s="3">
        <v>1</v>
      </c>
      <c r="G187" s="60"/>
      <c r="H187" s="85">
        <f>G187*F187</f>
        <v>0</v>
      </c>
      <c r="I187" s="85"/>
      <c r="J187" s="85">
        <f>I187*F187</f>
        <v>0</v>
      </c>
      <c r="K187" s="85"/>
      <c r="L187" s="85">
        <f>+TRUNC(F187*K187)</f>
        <v>0</v>
      </c>
      <c r="M187" s="85">
        <f>G187+I187+K187</f>
        <v>0</v>
      </c>
      <c r="N187" s="85">
        <f>H187+J187+L187</f>
        <v>0</v>
      </c>
      <c r="O187" s="103"/>
      <c r="R187" s="5"/>
    </row>
    <row r="188" spans="1:997 1252:2021 2276:3045 3300:4069 4324:5093 5348:6117 6372:7141 7396:8165 8420:9189 9444:10213 10468:11237 11492:12261 12516:13285 13540:14309 14564:15333 15588:16101" s="92" customFormat="1" ht="30" customHeight="1" x14ac:dyDescent="0.3">
      <c r="A188" s="90"/>
      <c r="B188" s="91"/>
      <c r="C188" s="109" t="s">
        <v>21</v>
      </c>
      <c r="D188" s="109"/>
      <c r="E188" s="108"/>
      <c r="F188" s="108"/>
      <c r="G188" s="107"/>
      <c r="H188" s="107">
        <f>SUM(H170:H187)</f>
        <v>0</v>
      </c>
      <c r="I188" s="107"/>
      <c r="J188" s="107">
        <f>SUM(J170:J187)</f>
        <v>0</v>
      </c>
      <c r="K188" s="107"/>
      <c r="L188" s="107">
        <f>SUM(L185:L185)</f>
        <v>0</v>
      </c>
      <c r="M188" s="107"/>
      <c r="N188" s="107">
        <f>H188+J188+L188</f>
        <v>0</v>
      </c>
      <c r="O188" s="108"/>
    </row>
    <row r="189" spans="1:997 1252:2021 2276:3045 3300:4069 4324:5093 5348:6117 6372:7141 7396:8165 8420:9189 9444:10213 10468:11237 11492:12261 12516:13285 13540:14309 14564:15333 15588:16101" s="25" customFormat="1" ht="30" customHeight="1" x14ac:dyDescent="0.3">
      <c r="A189" s="24"/>
      <c r="B189" s="77"/>
      <c r="C189" s="140" t="s">
        <v>146</v>
      </c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2"/>
    </row>
    <row r="190" spans="1:997 1252:2021 2276:3045 3300:4069 4324:5093 5348:6117 6372:7141 7396:8165 8420:9189 9444:10213 10468:11237 11492:12261 12516:13285 13540:14309 14564:15333 15588:16101" s="23" customFormat="1" ht="30" customHeight="1" x14ac:dyDescent="0.3">
      <c r="A190" s="22"/>
      <c r="B190" s="75"/>
      <c r="C190" s="80" t="s">
        <v>142</v>
      </c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4"/>
    </row>
    <row r="191" spans="1:997 1252:2021 2276:3045 3300:4069 4324:5093 5348:6117 6372:7141 7396:8165 8420:9189 9444:10213 10468:11237 11492:12261 12516:13285 13540:14309 14564:15333 15588:16101" s="81" customFormat="1" ht="30" customHeight="1" x14ac:dyDescent="0.3">
      <c r="A191" s="7" t="s">
        <v>13</v>
      </c>
      <c r="B191" s="70" t="s">
        <v>16</v>
      </c>
      <c r="C191" s="87" t="s">
        <v>25</v>
      </c>
      <c r="D191" s="87" t="s">
        <v>115</v>
      </c>
      <c r="E191" s="88" t="s">
        <v>24</v>
      </c>
      <c r="F191" s="6">
        <f>10.42</f>
        <v>10.42</v>
      </c>
      <c r="G191" s="60"/>
      <c r="H191" s="60">
        <f t="shared" ref="H191" si="45">G191*F191</f>
        <v>0</v>
      </c>
      <c r="I191" s="60"/>
      <c r="J191" s="60">
        <f>I191*F191</f>
        <v>0</v>
      </c>
      <c r="K191" s="60"/>
      <c r="L191" s="60">
        <f>+TRUNC(F191*K191)</f>
        <v>0</v>
      </c>
      <c r="M191" s="60">
        <f>G191+I191+K191</f>
        <v>0</v>
      </c>
      <c r="N191" s="60">
        <f>H191+J191+L191</f>
        <v>0</v>
      </c>
      <c r="O191" s="94"/>
      <c r="R191" s="82"/>
      <c r="HT191" s="1"/>
      <c r="HU191" s="1"/>
      <c r="RP191" s="1"/>
      <c r="RQ191" s="1"/>
      <c r="ABL191" s="1"/>
      <c r="ABM191" s="1"/>
      <c r="ALH191" s="1"/>
      <c r="ALI191" s="1"/>
      <c r="AVD191" s="1"/>
      <c r="AVE191" s="1"/>
      <c r="BEZ191" s="1"/>
      <c r="BFA191" s="1"/>
      <c r="BOV191" s="1"/>
      <c r="BOW191" s="1"/>
      <c r="BYR191" s="1"/>
      <c r="BYS191" s="1"/>
      <c r="CIN191" s="1"/>
      <c r="CIO191" s="1"/>
      <c r="CSJ191" s="1"/>
      <c r="CSK191" s="1"/>
      <c r="DCF191" s="1"/>
      <c r="DCG191" s="1"/>
      <c r="DMB191" s="1"/>
      <c r="DMC191" s="1"/>
      <c r="DVX191" s="1"/>
      <c r="DVY191" s="1"/>
      <c r="EFT191" s="1"/>
      <c r="EFU191" s="1"/>
      <c r="EPP191" s="1"/>
      <c r="EPQ191" s="1"/>
      <c r="EZL191" s="1"/>
      <c r="EZM191" s="1"/>
      <c r="FJH191" s="1"/>
      <c r="FJI191" s="1"/>
      <c r="FTD191" s="1"/>
      <c r="FTE191" s="1"/>
      <c r="GCZ191" s="1"/>
      <c r="GDA191" s="1"/>
      <c r="GMV191" s="1"/>
      <c r="GMW191" s="1"/>
      <c r="GWR191" s="1"/>
      <c r="GWS191" s="1"/>
      <c r="HGN191" s="1"/>
      <c r="HGO191" s="1"/>
      <c r="HQJ191" s="1"/>
      <c r="HQK191" s="1"/>
      <c r="IAF191" s="1"/>
      <c r="IAG191" s="1"/>
      <c r="IKB191" s="1"/>
      <c r="IKC191" s="1"/>
      <c r="ITX191" s="1"/>
      <c r="ITY191" s="1"/>
      <c r="JDT191" s="1"/>
      <c r="JDU191" s="1"/>
      <c r="JNP191" s="1"/>
      <c r="JNQ191" s="1"/>
      <c r="JXL191" s="1"/>
      <c r="JXM191" s="1"/>
      <c r="KHH191" s="1"/>
      <c r="KHI191" s="1"/>
      <c r="KRD191" s="1"/>
      <c r="KRE191" s="1"/>
      <c r="LAZ191" s="1"/>
      <c r="LBA191" s="1"/>
      <c r="LKV191" s="1"/>
      <c r="LKW191" s="1"/>
      <c r="LUR191" s="1"/>
      <c r="LUS191" s="1"/>
      <c r="MEN191" s="1"/>
      <c r="MEO191" s="1"/>
      <c r="MOJ191" s="1"/>
      <c r="MOK191" s="1"/>
      <c r="MYF191" s="1"/>
      <c r="MYG191" s="1"/>
      <c r="NIB191" s="1"/>
      <c r="NIC191" s="1"/>
      <c r="NRX191" s="1"/>
      <c r="NRY191" s="1"/>
      <c r="OBT191" s="1"/>
      <c r="OBU191" s="1"/>
      <c r="OLP191" s="1"/>
      <c r="OLQ191" s="1"/>
      <c r="OVL191" s="1"/>
      <c r="OVM191" s="1"/>
      <c r="PFH191" s="1"/>
      <c r="PFI191" s="1"/>
      <c r="PPD191" s="1"/>
      <c r="PPE191" s="1"/>
      <c r="PYZ191" s="1"/>
      <c r="PZA191" s="1"/>
      <c r="QIV191" s="1"/>
      <c r="QIW191" s="1"/>
      <c r="QSR191" s="1"/>
      <c r="QSS191" s="1"/>
      <c r="RCN191" s="1"/>
      <c r="RCO191" s="1"/>
      <c r="RMJ191" s="1"/>
      <c r="RMK191" s="1"/>
      <c r="RWF191" s="1"/>
      <c r="RWG191" s="1"/>
      <c r="SGB191" s="1"/>
      <c r="SGC191" s="1"/>
      <c r="SPX191" s="1"/>
      <c r="SPY191" s="1"/>
      <c r="SZT191" s="1"/>
      <c r="SZU191" s="1"/>
      <c r="TJP191" s="1"/>
      <c r="TJQ191" s="1"/>
      <c r="TTL191" s="1"/>
      <c r="TTM191" s="1"/>
      <c r="UDH191" s="1"/>
      <c r="UDI191" s="1"/>
      <c r="UND191" s="1"/>
      <c r="UNE191" s="1"/>
      <c r="UWZ191" s="1"/>
      <c r="UXA191" s="1"/>
      <c r="VGV191" s="1"/>
      <c r="VGW191" s="1"/>
      <c r="VQR191" s="1"/>
      <c r="VQS191" s="1"/>
      <c r="WAN191" s="1"/>
      <c r="WAO191" s="1"/>
      <c r="WKJ191" s="1"/>
      <c r="WKK191" s="1"/>
      <c r="WUF191" s="1"/>
      <c r="WUG191" s="1"/>
    </row>
    <row r="192" spans="1:997 1252:2021 2276:3045 3300:4069 4324:5093 5348:6117 6372:7141 7396:8165 8420:9189 9444:10213 10468:11237 11492:12261 12516:13285 13540:14309 14564:15333 15588:16101" ht="30" customHeight="1" x14ac:dyDescent="0.3">
      <c r="A192" s="7"/>
      <c r="B192" s="70"/>
      <c r="C192" s="31" t="s">
        <v>243</v>
      </c>
      <c r="D192" s="32" t="s">
        <v>245</v>
      </c>
      <c r="E192" s="17" t="s">
        <v>22</v>
      </c>
      <c r="F192" s="18">
        <v>6</v>
      </c>
      <c r="G192" s="85"/>
      <c r="H192" s="85">
        <f>G192*F192</f>
        <v>0</v>
      </c>
      <c r="I192" s="85"/>
      <c r="J192" s="85">
        <f>I192*F192</f>
        <v>0</v>
      </c>
      <c r="K192" s="85"/>
      <c r="L192" s="85">
        <f>+TRUNC(F192*K192)</f>
        <v>0</v>
      </c>
      <c r="M192" s="85">
        <f>G192+I192+K192</f>
        <v>0</v>
      </c>
      <c r="N192" s="85">
        <f>H192+J192+L192</f>
        <v>0</v>
      </c>
      <c r="O192" s="17"/>
      <c r="R192" s="5"/>
    </row>
    <row r="193" spans="1:997 1252:2021 2276:3045 3300:4069 4324:5093 5348:6117 6372:7141 7396:8165 8420:9189 9444:10213 10468:11237 11492:12261 12516:13285 13540:14309 14564:15333 15588:16101" s="23" customFormat="1" ht="30" customHeight="1" x14ac:dyDescent="0.3">
      <c r="A193" s="22"/>
      <c r="B193" s="75"/>
      <c r="C193" s="80" t="s">
        <v>143</v>
      </c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4"/>
    </row>
    <row r="194" spans="1:997 1252:2021 2276:3045 3300:4069 4324:5093 5348:6117 6372:7141 7396:8165 8420:9189 9444:10213 10468:11237 11492:12261 12516:13285 13540:14309 14564:15333 15588:16101" ht="30" customHeight="1" x14ac:dyDescent="0.3">
      <c r="A194" s="7"/>
      <c r="B194" s="70"/>
      <c r="C194" s="31" t="s">
        <v>199</v>
      </c>
      <c r="D194" s="32" t="s">
        <v>200</v>
      </c>
      <c r="E194" s="17" t="s">
        <v>22</v>
      </c>
      <c r="F194" s="18">
        <v>1</v>
      </c>
      <c r="G194" s="85"/>
      <c r="H194" s="85">
        <f>G194*F194</f>
        <v>0</v>
      </c>
      <c r="I194" s="85"/>
      <c r="J194" s="85">
        <f>I194*F194</f>
        <v>0</v>
      </c>
      <c r="K194" s="85"/>
      <c r="L194" s="85">
        <f>+TRUNC(F194*K194)</f>
        <v>0</v>
      </c>
      <c r="M194" s="85">
        <f t="shared" ref="M194:N196" si="46">G194+I194+K194</f>
        <v>0</v>
      </c>
      <c r="N194" s="85">
        <f t="shared" si="46"/>
        <v>0</v>
      </c>
      <c r="O194" s="17"/>
      <c r="R194" s="5"/>
    </row>
    <row r="195" spans="1:997 1252:2021 2276:3045 3300:4069 4324:5093 5348:6117 6372:7141 7396:8165 8420:9189 9444:10213 10468:11237 11492:12261 12516:13285 13540:14309 14564:15333 15588:16101" ht="30" customHeight="1" x14ac:dyDescent="0.3">
      <c r="A195" s="7"/>
      <c r="B195" s="70"/>
      <c r="C195" s="31" t="s">
        <v>132</v>
      </c>
      <c r="D195" s="30" t="s">
        <v>133</v>
      </c>
      <c r="E195" s="17" t="s">
        <v>24</v>
      </c>
      <c r="F195" s="18">
        <f>(3.7*2.7)+(3.8*2.7)+(2.7*2.7)</f>
        <v>27.54</v>
      </c>
      <c r="G195" s="85"/>
      <c r="H195" s="85">
        <f>G195*F195</f>
        <v>0</v>
      </c>
      <c r="I195" s="85"/>
      <c r="J195" s="85">
        <f>I195*F195</f>
        <v>0</v>
      </c>
      <c r="K195" s="85"/>
      <c r="L195" s="85">
        <f>+TRUNC(F195*K195)</f>
        <v>0</v>
      </c>
      <c r="M195" s="85">
        <f t="shared" si="46"/>
        <v>0</v>
      </c>
      <c r="N195" s="85">
        <f t="shared" si="46"/>
        <v>0</v>
      </c>
      <c r="O195" s="103"/>
    </row>
    <row r="196" spans="1:997 1252:2021 2276:3045 3300:4069 4324:5093 5348:6117 6372:7141 7396:8165 8420:9189 9444:10213 10468:11237 11492:12261 12516:13285 13540:14309 14564:15333 15588:16101" ht="30" customHeight="1" x14ac:dyDescent="0.3">
      <c r="A196" s="7"/>
      <c r="B196" s="70"/>
      <c r="C196" s="31" t="s">
        <v>134</v>
      </c>
      <c r="D196" s="30" t="s">
        <v>293</v>
      </c>
      <c r="E196" s="17" t="s">
        <v>24</v>
      </c>
      <c r="F196" s="18">
        <f>(3.7*2.7)+(3.8*2.7)+(2.7*2.7)</f>
        <v>27.54</v>
      </c>
      <c r="G196" s="85"/>
      <c r="H196" s="85">
        <f>G196*F196</f>
        <v>0</v>
      </c>
      <c r="I196" s="85"/>
      <c r="J196" s="85">
        <f>I196*F196</f>
        <v>0</v>
      </c>
      <c r="K196" s="85"/>
      <c r="L196" s="85">
        <f>+TRUNC(F196*K196)</f>
        <v>0</v>
      </c>
      <c r="M196" s="85">
        <f t="shared" si="46"/>
        <v>0</v>
      </c>
      <c r="N196" s="85">
        <f t="shared" si="46"/>
        <v>0</v>
      </c>
      <c r="O196" s="103"/>
    </row>
    <row r="197" spans="1:997 1252:2021 2276:3045 3300:4069 4324:5093 5348:6117 6372:7141 7396:8165 8420:9189 9444:10213 10468:11237 11492:12261 12516:13285 13540:14309 14564:15333 15588:16101" s="23" customFormat="1" ht="30" customHeight="1" x14ac:dyDescent="0.3">
      <c r="A197" s="22"/>
      <c r="B197" s="75"/>
      <c r="C197" s="80" t="s">
        <v>169</v>
      </c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4"/>
    </row>
    <row r="198" spans="1:997 1252:2021 2276:3045 3300:4069 4324:5093 5348:6117 6372:7141 7396:8165 8420:9189 9444:10213 10468:11237 11492:12261 12516:13285 13540:14309 14564:15333 15588:16101" ht="30" customHeight="1" x14ac:dyDescent="0.3">
      <c r="A198" s="7" t="s">
        <v>13</v>
      </c>
      <c r="B198" s="70" t="s">
        <v>16</v>
      </c>
      <c r="C198" s="30" t="s">
        <v>177</v>
      </c>
      <c r="D198" s="30" t="s">
        <v>176</v>
      </c>
      <c r="E198" s="17" t="s">
        <v>24</v>
      </c>
      <c r="F198" s="3">
        <v>10.42</v>
      </c>
      <c r="G198" s="60"/>
      <c r="H198" s="85">
        <f>G198*F198</f>
        <v>0</v>
      </c>
      <c r="I198" s="85"/>
      <c r="J198" s="85">
        <f>I198*F198</f>
        <v>0</v>
      </c>
      <c r="K198" s="85"/>
      <c r="L198" s="85">
        <f>+TRUNC(F198*K198)</f>
        <v>0</v>
      </c>
      <c r="M198" s="85">
        <f>G198+I198+K198</f>
        <v>0</v>
      </c>
      <c r="N198" s="85">
        <f>H198+J198+L198</f>
        <v>0</v>
      </c>
      <c r="O198" s="103"/>
      <c r="R198" s="5"/>
    </row>
    <row r="199" spans="1:997 1252:2021 2276:3045 3300:4069 4324:5093 5348:6117 6372:7141 7396:8165 8420:9189 9444:10213 10468:11237 11492:12261 12516:13285 13540:14309 14564:15333 15588:16101" ht="30" customHeight="1" x14ac:dyDescent="0.3">
      <c r="A199" s="7" t="s">
        <v>13</v>
      </c>
      <c r="B199" s="70" t="s">
        <v>16</v>
      </c>
      <c r="C199" s="30" t="s">
        <v>139</v>
      </c>
      <c r="D199" s="30" t="s">
        <v>185</v>
      </c>
      <c r="E199" s="17" t="s">
        <v>24</v>
      </c>
      <c r="F199" s="3">
        <v>10</v>
      </c>
      <c r="G199" s="60"/>
      <c r="H199" s="85">
        <f>G199*F199</f>
        <v>0</v>
      </c>
      <c r="I199" s="85"/>
      <c r="J199" s="85">
        <f>I199*F199</f>
        <v>0</v>
      </c>
      <c r="K199" s="85"/>
      <c r="L199" s="85">
        <f>+TRUNC(F199*K199)</f>
        <v>0</v>
      </c>
      <c r="M199" s="85">
        <f>G199+I199+K199</f>
        <v>0</v>
      </c>
      <c r="N199" s="85">
        <f>H199+J199+L199</f>
        <v>0</v>
      </c>
      <c r="O199" s="103"/>
      <c r="R199" s="5"/>
    </row>
    <row r="200" spans="1:997 1252:2021 2276:3045 3300:4069 4324:5093 5348:6117 6372:7141 7396:8165 8420:9189 9444:10213 10468:11237 11492:12261 12516:13285 13540:14309 14564:15333 15588:16101" s="23" customFormat="1" ht="30" customHeight="1" x14ac:dyDescent="0.3">
      <c r="A200" s="22"/>
      <c r="B200" s="75"/>
      <c r="C200" s="80" t="s">
        <v>201</v>
      </c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4"/>
    </row>
    <row r="201" spans="1:997 1252:2021 2276:3045 3300:4069 4324:5093 5348:6117 6372:7141 7396:8165 8420:9189 9444:10213 10468:11237 11492:12261 12516:13285 13540:14309 14564:15333 15588:16101" ht="30" customHeight="1" x14ac:dyDescent="0.3">
      <c r="A201" s="7" t="s">
        <v>13</v>
      </c>
      <c r="B201" s="70" t="s">
        <v>16</v>
      </c>
      <c r="C201" s="87" t="s">
        <v>202</v>
      </c>
      <c r="D201" s="87" t="s">
        <v>300</v>
      </c>
      <c r="E201" s="88" t="s">
        <v>22</v>
      </c>
      <c r="F201" s="6">
        <v>1</v>
      </c>
      <c r="G201" s="60"/>
      <c r="H201" s="60">
        <f>G201*F201</f>
        <v>0</v>
      </c>
      <c r="I201" s="60"/>
      <c r="J201" s="60">
        <f>I201*F201</f>
        <v>0</v>
      </c>
      <c r="K201" s="60"/>
      <c r="L201" s="60">
        <f>+TRUNC(F201*K201)</f>
        <v>0</v>
      </c>
      <c r="M201" s="60">
        <f>G201+I201+K201</f>
        <v>0</v>
      </c>
      <c r="N201" s="60">
        <f>H201+J201+L201</f>
        <v>0</v>
      </c>
      <c r="O201" s="94"/>
      <c r="R201" s="5"/>
    </row>
    <row r="202" spans="1:997 1252:2021 2276:3045 3300:4069 4324:5093 5348:6117 6372:7141 7396:8165 8420:9189 9444:10213 10468:11237 11492:12261 12516:13285 13540:14309 14564:15333 15588:16101" ht="30" customHeight="1" x14ac:dyDescent="0.3">
      <c r="A202" s="7" t="s">
        <v>13</v>
      </c>
      <c r="B202" s="70" t="s">
        <v>16</v>
      </c>
      <c r="C202" s="87" t="s">
        <v>116</v>
      </c>
      <c r="D202" s="87" t="s">
        <v>301</v>
      </c>
      <c r="E202" s="88" t="s">
        <v>22</v>
      </c>
      <c r="F202" s="6">
        <v>2</v>
      </c>
      <c r="G202" s="60"/>
      <c r="H202" s="60">
        <f>G202*F202</f>
        <v>0</v>
      </c>
      <c r="I202" s="60"/>
      <c r="J202" s="60">
        <f>I202*F202</f>
        <v>0</v>
      </c>
      <c r="K202" s="60"/>
      <c r="L202" s="60">
        <f>+TRUNC(F202*K202)</f>
        <v>0</v>
      </c>
      <c r="M202" s="60">
        <f>G202+I202+K202</f>
        <v>0</v>
      </c>
      <c r="N202" s="60">
        <f>H202+J202+L202</f>
        <v>0</v>
      </c>
      <c r="O202" s="94"/>
      <c r="R202" s="5"/>
    </row>
    <row r="203" spans="1:997 1252:2021 2276:3045 3300:4069 4324:5093 5348:6117 6372:7141 7396:8165 8420:9189 9444:10213 10468:11237 11492:12261 12516:13285 13540:14309 14564:15333 15588:16101" s="92" customFormat="1" ht="30" customHeight="1" x14ac:dyDescent="0.3">
      <c r="A203" s="90"/>
      <c r="B203" s="91"/>
      <c r="C203" s="109" t="s">
        <v>21</v>
      </c>
      <c r="D203" s="109"/>
      <c r="E203" s="108"/>
      <c r="F203" s="108"/>
      <c r="G203" s="107"/>
      <c r="H203" s="107">
        <f>SUM(H190:H202)</f>
        <v>0</v>
      </c>
      <c r="I203" s="107"/>
      <c r="J203" s="107">
        <f>SUM(J190:J202)</f>
        <v>0</v>
      </c>
      <c r="K203" s="107"/>
      <c r="L203" s="107">
        <f>SUM(L202:L202)</f>
        <v>0</v>
      </c>
      <c r="M203" s="107"/>
      <c r="N203" s="107">
        <f>H203+J203+L203</f>
        <v>0</v>
      </c>
      <c r="O203" s="108"/>
    </row>
    <row r="204" spans="1:997 1252:2021 2276:3045 3300:4069 4324:5093 5348:6117 6372:7141 7396:8165 8420:9189 9444:10213 10468:11237 11492:12261 12516:13285 13540:14309 14564:15333 15588:16101" s="25" customFormat="1" ht="30" customHeight="1" x14ac:dyDescent="0.3">
      <c r="A204" s="24"/>
      <c r="B204" s="77"/>
      <c r="C204" s="140" t="s">
        <v>147</v>
      </c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2"/>
    </row>
    <row r="205" spans="1:997 1252:2021 2276:3045 3300:4069 4324:5093 5348:6117 6372:7141 7396:8165 8420:9189 9444:10213 10468:11237 11492:12261 12516:13285 13540:14309 14564:15333 15588:16101" s="23" customFormat="1" ht="30" customHeight="1" x14ac:dyDescent="0.3">
      <c r="A205" s="22"/>
      <c r="B205" s="75"/>
      <c r="C205" s="80" t="s">
        <v>142</v>
      </c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4"/>
    </row>
    <row r="206" spans="1:997 1252:2021 2276:3045 3300:4069 4324:5093 5348:6117 6372:7141 7396:8165 8420:9189 9444:10213 10468:11237 11492:12261 12516:13285 13540:14309 14564:15333 15588:16101" s="81" customFormat="1" ht="30" customHeight="1" x14ac:dyDescent="0.3">
      <c r="A206" s="7" t="s">
        <v>13</v>
      </c>
      <c r="B206" s="70" t="s">
        <v>16</v>
      </c>
      <c r="C206" s="87" t="s">
        <v>25</v>
      </c>
      <c r="D206" s="87" t="s">
        <v>115</v>
      </c>
      <c r="E206" s="88" t="s">
        <v>24</v>
      </c>
      <c r="F206" s="6">
        <f>8.97+10.94</f>
        <v>19.91</v>
      </c>
      <c r="G206" s="60"/>
      <c r="H206" s="60">
        <f t="shared" ref="H206" si="47">G206*F206</f>
        <v>0</v>
      </c>
      <c r="I206" s="60"/>
      <c r="J206" s="60">
        <f>I206*F206</f>
        <v>0</v>
      </c>
      <c r="K206" s="60"/>
      <c r="L206" s="60">
        <f>+TRUNC(F206*K206)</f>
        <v>0</v>
      </c>
      <c r="M206" s="60">
        <f>G206+I206+K206</f>
        <v>0</v>
      </c>
      <c r="N206" s="60">
        <f>H206+J206+L206</f>
        <v>0</v>
      </c>
      <c r="O206" s="94"/>
      <c r="R206" s="82"/>
      <c r="HT206" s="1"/>
      <c r="HU206" s="1"/>
      <c r="RP206" s="1"/>
      <c r="RQ206" s="1"/>
      <c r="ABL206" s="1"/>
      <c r="ABM206" s="1"/>
      <c r="ALH206" s="1"/>
      <c r="ALI206" s="1"/>
      <c r="AVD206" s="1"/>
      <c r="AVE206" s="1"/>
      <c r="BEZ206" s="1"/>
      <c r="BFA206" s="1"/>
      <c r="BOV206" s="1"/>
      <c r="BOW206" s="1"/>
      <c r="BYR206" s="1"/>
      <c r="BYS206" s="1"/>
      <c r="CIN206" s="1"/>
      <c r="CIO206" s="1"/>
      <c r="CSJ206" s="1"/>
      <c r="CSK206" s="1"/>
      <c r="DCF206" s="1"/>
      <c r="DCG206" s="1"/>
      <c r="DMB206" s="1"/>
      <c r="DMC206" s="1"/>
      <c r="DVX206" s="1"/>
      <c r="DVY206" s="1"/>
      <c r="EFT206" s="1"/>
      <c r="EFU206" s="1"/>
      <c r="EPP206" s="1"/>
      <c r="EPQ206" s="1"/>
      <c r="EZL206" s="1"/>
      <c r="EZM206" s="1"/>
      <c r="FJH206" s="1"/>
      <c r="FJI206" s="1"/>
      <c r="FTD206" s="1"/>
      <c r="FTE206" s="1"/>
      <c r="GCZ206" s="1"/>
      <c r="GDA206" s="1"/>
      <c r="GMV206" s="1"/>
      <c r="GMW206" s="1"/>
      <c r="GWR206" s="1"/>
      <c r="GWS206" s="1"/>
      <c r="HGN206" s="1"/>
      <c r="HGO206" s="1"/>
      <c r="HQJ206" s="1"/>
      <c r="HQK206" s="1"/>
      <c r="IAF206" s="1"/>
      <c r="IAG206" s="1"/>
      <c r="IKB206" s="1"/>
      <c r="IKC206" s="1"/>
      <c r="ITX206" s="1"/>
      <c r="ITY206" s="1"/>
      <c r="JDT206" s="1"/>
      <c r="JDU206" s="1"/>
      <c r="JNP206" s="1"/>
      <c r="JNQ206" s="1"/>
      <c r="JXL206" s="1"/>
      <c r="JXM206" s="1"/>
      <c r="KHH206" s="1"/>
      <c r="KHI206" s="1"/>
      <c r="KRD206" s="1"/>
      <c r="KRE206" s="1"/>
      <c r="LAZ206" s="1"/>
      <c r="LBA206" s="1"/>
      <c r="LKV206" s="1"/>
      <c r="LKW206" s="1"/>
      <c r="LUR206" s="1"/>
      <c r="LUS206" s="1"/>
      <c r="MEN206" s="1"/>
      <c r="MEO206" s="1"/>
      <c r="MOJ206" s="1"/>
      <c r="MOK206" s="1"/>
      <c r="MYF206" s="1"/>
      <c r="MYG206" s="1"/>
      <c r="NIB206" s="1"/>
      <c r="NIC206" s="1"/>
      <c r="NRX206" s="1"/>
      <c r="NRY206" s="1"/>
      <c r="OBT206" s="1"/>
      <c r="OBU206" s="1"/>
      <c r="OLP206" s="1"/>
      <c r="OLQ206" s="1"/>
      <c r="OVL206" s="1"/>
      <c r="OVM206" s="1"/>
      <c r="PFH206" s="1"/>
      <c r="PFI206" s="1"/>
      <c r="PPD206" s="1"/>
      <c r="PPE206" s="1"/>
      <c r="PYZ206" s="1"/>
      <c r="PZA206" s="1"/>
      <c r="QIV206" s="1"/>
      <c r="QIW206" s="1"/>
      <c r="QSR206" s="1"/>
      <c r="QSS206" s="1"/>
      <c r="RCN206" s="1"/>
      <c r="RCO206" s="1"/>
      <c r="RMJ206" s="1"/>
      <c r="RMK206" s="1"/>
      <c r="RWF206" s="1"/>
      <c r="RWG206" s="1"/>
      <c r="SGB206" s="1"/>
      <c r="SGC206" s="1"/>
      <c r="SPX206" s="1"/>
      <c r="SPY206" s="1"/>
      <c r="SZT206" s="1"/>
      <c r="SZU206" s="1"/>
      <c r="TJP206" s="1"/>
      <c r="TJQ206" s="1"/>
      <c r="TTL206" s="1"/>
      <c r="TTM206" s="1"/>
      <c r="UDH206" s="1"/>
      <c r="UDI206" s="1"/>
      <c r="UND206" s="1"/>
      <c r="UNE206" s="1"/>
      <c r="UWZ206" s="1"/>
      <c r="UXA206" s="1"/>
      <c r="VGV206" s="1"/>
      <c r="VGW206" s="1"/>
      <c r="VQR206" s="1"/>
      <c r="VQS206" s="1"/>
      <c r="WAN206" s="1"/>
      <c r="WAO206" s="1"/>
      <c r="WKJ206" s="1"/>
      <c r="WKK206" s="1"/>
      <c r="WUF206" s="1"/>
      <c r="WUG206" s="1"/>
    </row>
    <row r="207" spans="1:997 1252:2021 2276:3045 3300:4069 4324:5093 5348:6117 6372:7141 7396:8165 8420:9189 9444:10213 10468:11237 11492:12261 12516:13285 13540:14309 14564:15333 15588:16101" ht="30" customHeight="1" x14ac:dyDescent="0.3">
      <c r="A207" s="7"/>
      <c r="B207" s="70"/>
      <c r="C207" s="31" t="s">
        <v>243</v>
      </c>
      <c r="D207" s="32" t="s">
        <v>245</v>
      </c>
      <c r="E207" s="17" t="s">
        <v>22</v>
      </c>
      <c r="F207" s="18">
        <f>10+9</f>
        <v>19</v>
      </c>
      <c r="G207" s="85"/>
      <c r="H207" s="85">
        <f>G207*F207</f>
        <v>0</v>
      </c>
      <c r="I207" s="85"/>
      <c r="J207" s="85">
        <f>I207*F207</f>
        <v>0</v>
      </c>
      <c r="K207" s="85"/>
      <c r="L207" s="85">
        <f>+TRUNC(F207*K207)</f>
        <v>0</v>
      </c>
      <c r="M207" s="85">
        <f>G207+I207+K207</f>
        <v>0</v>
      </c>
      <c r="N207" s="85">
        <f>H207+J207+L207</f>
        <v>0</v>
      </c>
      <c r="O207" s="17"/>
      <c r="R207" s="5"/>
    </row>
    <row r="208" spans="1:997 1252:2021 2276:3045 3300:4069 4324:5093 5348:6117 6372:7141 7396:8165 8420:9189 9444:10213 10468:11237 11492:12261 12516:13285 13540:14309 14564:15333 15588:16101" s="23" customFormat="1" ht="30" customHeight="1" x14ac:dyDescent="0.3">
      <c r="A208" s="22"/>
      <c r="B208" s="75"/>
      <c r="C208" s="80" t="s">
        <v>143</v>
      </c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4"/>
    </row>
    <row r="209" spans="1:18" ht="30" customHeight="1" x14ac:dyDescent="0.3">
      <c r="A209" s="7" t="s">
        <v>13</v>
      </c>
      <c r="B209" s="70" t="s">
        <v>16</v>
      </c>
      <c r="C209" s="30" t="s">
        <v>183</v>
      </c>
      <c r="D209" s="30" t="s">
        <v>225</v>
      </c>
      <c r="E209" s="17" t="s">
        <v>22</v>
      </c>
      <c r="F209" s="3">
        <v>1</v>
      </c>
      <c r="G209" s="85"/>
      <c r="H209" s="85">
        <f>G209*F209</f>
        <v>0</v>
      </c>
      <c r="I209" s="85"/>
      <c r="J209" s="85">
        <f>I209*F209</f>
        <v>0</v>
      </c>
      <c r="K209" s="85"/>
      <c r="L209" s="85">
        <f>+TRUNC(F209*K209)</f>
        <v>0</v>
      </c>
      <c r="M209" s="85">
        <f t="shared" ref="M209:N212" si="48">G209+I209+K209</f>
        <v>0</v>
      </c>
      <c r="N209" s="85">
        <f t="shared" si="48"/>
        <v>0</v>
      </c>
      <c r="O209" s="103"/>
      <c r="R209" s="5"/>
    </row>
    <row r="210" spans="1:18" ht="30" customHeight="1" x14ac:dyDescent="0.3">
      <c r="A210" s="7"/>
      <c r="B210" s="70"/>
      <c r="C210" s="31" t="s">
        <v>199</v>
      </c>
      <c r="D210" s="32" t="s">
        <v>235</v>
      </c>
      <c r="E210" s="17" t="s">
        <v>22</v>
      </c>
      <c r="F210" s="18">
        <v>1</v>
      </c>
      <c r="G210" s="85"/>
      <c r="H210" s="85">
        <f>G210*F210</f>
        <v>0</v>
      </c>
      <c r="I210" s="85"/>
      <c r="J210" s="85">
        <f>I210*F210</f>
        <v>0</v>
      </c>
      <c r="K210" s="85"/>
      <c r="L210" s="85">
        <f>+TRUNC(F210*K210)</f>
        <v>0</v>
      </c>
      <c r="M210" s="85">
        <f t="shared" si="48"/>
        <v>0</v>
      </c>
      <c r="N210" s="85">
        <f t="shared" si="48"/>
        <v>0</v>
      </c>
      <c r="O210" s="17"/>
      <c r="R210" s="5"/>
    </row>
    <row r="211" spans="1:18" ht="30" customHeight="1" x14ac:dyDescent="0.3">
      <c r="A211" s="7" t="s">
        <v>13</v>
      </c>
      <c r="B211" s="70" t="s">
        <v>16</v>
      </c>
      <c r="C211" s="30" t="s">
        <v>182</v>
      </c>
      <c r="D211" s="30" t="s">
        <v>311</v>
      </c>
      <c r="E211" s="17" t="s">
        <v>24</v>
      </c>
      <c r="F211" s="3">
        <f>(((2*2.7)+(4.5*2.7))*2)+(0.8*2.7)+(0.6*2.7)+(2.8*2.7)+(2.6*2.7)+(4.8*2.7)+(1.16*2.7)+(1.21*2.7)+(2*2.7)</f>
        <v>78.219000000000023</v>
      </c>
      <c r="G211" s="85"/>
      <c r="H211" s="85">
        <f>G211*F211</f>
        <v>0</v>
      </c>
      <c r="I211" s="85"/>
      <c r="J211" s="85">
        <f>I211*F211</f>
        <v>0</v>
      </c>
      <c r="K211" s="85"/>
      <c r="L211" s="85">
        <f>+TRUNC(F211*K211)</f>
        <v>0</v>
      </c>
      <c r="M211" s="85">
        <f t="shared" si="48"/>
        <v>0</v>
      </c>
      <c r="N211" s="85">
        <f t="shared" si="48"/>
        <v>0</v>
      </c>
      <c r="O211" s="103"/>
      <c r="R211" s="5"/>
    </row>
    <row r="212" spans="1:18" ht="30" customHeight="1" x14ac:dyDescent="0.3">
      <c r="A212" s="7" t="s">
        <v>13</v>
      </c>
      <c r="B212" s="70" t="s">
        <v>16</v>
      </c>
      <c r="C212" s="30" t="s">
        <v>139</v>
      </c>
      <c r="D212" s="30" t="s">
        <v>185</v>
      </c>
      <c r="E212" s="17" t="s">
        <v>24</v>
      </c>
      <c r="F212" s="3">
        <f>(((2*2.7)+(4.5*2.7))*2)+(0.8*2.7)+(0.6*2.7)+(2.8*2.7)+(2.6*2.7)+(4.8*2.7)+(1.16*2.7)+(1.21*2.7)+(2*2.7)</f>
        <v>78.219000000000023</v>
      </c>
      <c r="G212" s="85"/>
      <c r="H212" s="85">
        <f>G212*F212</f>
        <v>0</v>
      </c>
      <c r="I212" s="85"/>
      <c r="J212" s="85">
        <f>I212*F212</f>
        <v>0</v>
      </c>
      <c r="K212" s="85"/>
      <c r="L212" s="85">
        <f>+TRUNC(F212*K212)</f>
        <v>0</v>
      </c>
      <c r="M212" s="85">
        <f t="shared" si="48"/>
        <v>0</v>
      </c>
      <c r="N212" s="85">
        <f t="shared" si="48"/>
        <v>0</v>
      </c>
      <c r="O212" s="103"/>
      <c r="R212" s="5"/>
    </row>
    <row r="213" spans="1:18" s="23" customFormat="1" ht="30" customHeight="1" x14ac:dyDescent="0.3">
      <c r="A213" s="22"/>
      <c r="B213" s="75"/>
      <c r="C213" s="80" t="s">
        <v>169</v>
      </c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4"/>
    </row>
    <row r="214" spans="1:18" ht="30" customHeight="1" x14ac:dyDescent="0.3">
      <c r="A214" s="7" t="s">
        <v>13</v>
      </c>
      <c r="B214" s="70" t="s">
        <v>16</v>
      </c>
      <c r="C214" s="30" t="s">
        <v>181</v>
      </c>
      <c r="D214" s="30" t="s">
        <v>311</v>
      </c>
      <c r="E214" s="17" t="s">
        <v>24</v>
      </c>
      <c r="F214" s="3">
        <v>20</v>
      </c>
      <c r="G214" s="85"/>
      <c r="H214" s="85">
        <f>G214*F214</f>
        <v>0</v>
      </c>
      <c r="I214" s="85"/>
      <c r="J214" s="85">
        <f>I214*F214</f>
        <v>0</v>
      </c>
      <c r="K214" s="85"/>
      <c r="L214" s="85">
        <f>+TRUNC(F214*K214)</f>
        <v>0</v>
      </c>
      <c r="M214" s="85">
        <f t="shared" ref="M214:N216" si="49">G214+I214+K214</f>
        <v>0</v>
      </c>
      <c r="N214" s="85">
        <f t="shared" si="49"/>
        <v>0</v>
      </c>
      <c r="O214" s="103"/>
      <c r="R214" s="5"/>
    </row>
    <row r="215" spans="1:18" ht="30" customHeight="1" x14ac:dyDescent="0.3">
      <c r="A215" s="7" t="s">
        <v>13</v>
      </c>
      <c r="B215" s="70" t="s">
        <v>16</v>
      </c>
      <c r="C215" s="30" t="s">
        <v>139</v>
      </c>
      <c r="D215" s="30" t="s">
        <v>185</v>
      </c>
      <c r="E215" s="17" t="s">
        <v>24</v>
      </c>
      <c r="F215" s="3">
        <v>20</v>
      </c>
      <c r="G215" s="85"/>
      <c r="H215" s="85">
        <f>G215*F215</f>
        <v>0</v>
      </c>
      <c r="I215" s="85"/>
      <c r="J215" s="85">
        <f>I215*F215</f>
        <v>0</v>
      </c>
      <c r="K215" s="85"/>
      <c r="L215" s="85">
        <f>+TRUNC(F215*K215)</f>
        <v>0</v>
      </c>
      <c r="M215" s="85">
        <f t="shared" si="49"/>
        <v>0</v>
      </c>
      <c r="N215" s="85">
        <f t="shared" si="49"/>
        <v>0</v>
      </c>
      <c r="O215" s="103"/>
      <c r="R215" s="5"/>
    </row>
    <row r="216" spans="1:18" ht="30" customHeight="1" x14ac:dyDescent="0.3">
      <c r="A216" s="7"/>
      <c r="B216" s="70"/>
      <c r="C216" s="30" t="s">
        <v>238</v>
      </c>
      <c r="D216" s="30" t="s">
        <v>239</v>
      </c>
      <c r="E216" s="17" t="s">
        <v>26</v>
      </c>
      <c r="F216" s="3">
        <v>1</v>
      </c>
      <c r="G216" s="85"/>
      <c r="H216" s="85">
        <f>G216*F216</f>
        <v>0</v>
      </c>
      <c r="I216" s="85"/>
      <c r="J216" s="85">
        <f>I216*F216</f>
        <v>0</v>
      </c>
      <c r="K216" s="85"/>
      <c r="L216" s="85">
        <f>+TRUNC(F216*K216)</f>
        <v>0</v>
      </c>
      <c r="M216" s="85">
        <f t="shared" si="49"/>
        <v>0</v>
      </c>
      <c r="N216" s="85">
        <f t="shared" si="49"/>
        <v>0</v>
      </c>
      <c r="O216" s="103"/>
      <c r="R216" s="5"/>
    </row>
    <row r="217" spans="1:18" s="23" customFormat="1" ht="30" customHeight="1" x14ac:dyDescent="0.3">
      <c r="A217" s="22"/>
      <c r="B217" s="75"/>
      <c r="C217" s="80" t="s">
        <v>201</v>
      </c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4"/>
    </row>
    <row r="218" spans="1:18" ht="30" customHeight="1" x14ac:dyDescent="0.3">
      <c r="A218" s="7" t="s">
        <v>13</v>
      </c>
      <c r="B218" s="70" t="s">
        <v>16</v>
      </c>
      <c r="C218" s="30" t="s">
        <v>117</v>
      </c>
      <c r="D218" s="30" t="s">
        <v>302</v>
      </c>
      <c r="E218" s="17" t="s">
        <v>22</v>
      </c>
      <c r="F218" s="3">
        <v>2</v>
      </c>
      <c r="G218" s="60"/>
      <c r="H218" s="85">
        <f>G218*F218</f>
        <v>0</v>
      </c>
      <c r="I218" s="85"/>
      <c r="J218" s="85">
        <f>I218*F218</f>
        <v>0</v>
      </c>
      <c r="K218" s="85"/>
      <c r="L218" s="85">
        <f>+TRUNC(F218*K218)</f>
        <v>0</v>
      </c>
      <c r="M218" s="85">
        <f>G218+I218+K218</f>
        <v>0</v>
      </c>
      <c r="N218" s="85">
        <f>H218+J218+L218</f>
        <v>0</v>
      </c>
      <c r="O218" s="103"/>
      <c r="R218" s="5"/>
    </row>
    <row r="219" spans="1:18" s="23" customFormat="1" ht="30" customHeight="1" x14ac:dyDescent="0.3">
      <c r="A219" s="22"/>
      <c r="B219" s="75"/>
      <c r="C219" s="80" t="s">
        <v>203</v>
      </c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4"/>
    </row>
    <row r="220" spans="1:18" ht="30" customHeight="1" x14ac:dyDescent="0.3">
      <c r="A220" s="7" t="s">
        <v>13</v>
      </c>
      <c r="B220" s="70" t="s">
        <v>16</v>
      </c>
      <c r="C220" s="30" t="s">
        <v>204</v>
      </c>
      <c r="D220" s="30" t="s">
        <v>205</v>
      </c>
      <c r="E220" s="17" t="s">
        <v>24</v>
      </c>
      <c r="F220" s="3">
        <f>(((1.2*2.7)*4)*5)</f>
        <v>64.800000000000011</v>
      </c>
      <c r="G220" s="60"/>
      <c r="H220" s="85">
        <f t="shared" ref="H220:H225" si="50">G220*F220</f>
        <v>0</v>
      </c>
      <c r="I220" s="85"/>
      <c r="J220" s="85">
        <f t="shared" ref="J220:J225" si="51">I220*F220</f>
        <v>0</v>
      </c>
      <c r="K220" s="85"/>
      <c r="L220" s="85">
        <f>+TRUNC(F220*K220)</f>
        <v>0</v>
      </c>
      <c r="M220" s="85">
        <f t="shared" ref="M220:N225" si="52">G220+I220+K220</f>
        <v>0</v>
      </c>
      <c r="N220" s="85">
        <f t="shared" si="52"/>
        <v>0</v>
      </c>
      <c r="O220" s="103"/>
      <c r="R220" s="5"/>
    </row>
    <row r="221" spans="1:18" ht="30" customHeight="1" x14ac:dyDescent="0.3">
      <c r="A221" s="7"/>
      <c r="B221" s="70"/>
      <c r="C221" s="30" t="s">
        <v>211</v>
      </c>
      <c r="D221" s="30" t="s">
        <v>212</v>
      </c>
      <c r="E221" s="17" t="s">
        <v>22</v>
      </c>
      <c r="F221" s="3">
        <v>3</v>
      </c>
      <c r="G221" s="60"/>
      <c r="H221" s="85">
        <f t="shared" si="50"/>
        <v>0</v>
      </c>
      <c r="I221" s="85"/>
      <c r="J221" s="85">
        <f t="shared" si="51"/>
        <v>0</v>
      </c>
      <c r="K221" s="85"/>
      <c r="L221" s="85"/>
      <c r="M221" s="85">
        <f t="shared" si="52"/>
        <v>0</v>
      </c>
      <c r="N221" s="85">
        <f t="shared" si="52"/>
        <v>0</v>
      </c>
      <c r="O221" s="17" t="s">
        <v>207</v>
      </c>
      <c r="R221" s="5"/>
    </row>
    <row r="222" spans="1:18" ht="30" customHeight="1" x14ac:dyDescent="0.3">
      <c r="A222" s="7" t="s">
        <v>13</v>
      </c>
      <c r="B222" s="70" t="s">
        <v>16</v>
      </c>
      <c r="C222" s="30" t="s">
        <v>29</v>
      </c>
      <c r="D222" s="30" t="s">
        <v>206</v>
      </c>
      <c r="E222" s="17" t="s">
        <v>22</v>
      </c>
      <c r="F222" s="3">
        <v>3</v>
      </c>
      <c r="G222" s="60"/>
      <c r="H222" s="85">
        <f t="shared" si="50"/>
        <v>0</v>
      </c>
      <c r="I222" s="85"/>
      <c r="J222" s="85">
        <f t="shared" si="51"/>
        <v>0</v>
      </c>
      <c r="K222" s="85"/>
      <c r="L222" s="85">
        <f>+TRUNC(F222*K222)</f>
        <v>0</v>
      </c>
      <c r="M222" s="85">
        <f t="shared" si="52"/>
        <v>0</v>
      </c>
      <c r="N222" s="85">
        <f t="shared" si="52"/>
        <v>0</v>
      </c>
      <c r="O222" s="17" t="s">
        <v>207</v>
      </c>
      <c r="R222" s="5"/>
    </row>
    <row r="223" spans="1:18" ht="30" customHeight="1" x14ac:dyDescent="0.3">
      <c r="A223" s="7" t="s">
        <v>13</v>
      </c>
      <c r="B223" s="70" t="s">
        <v>16</v>
      </c>
      <c r="C223" s="30" t="s">
        <v>208</v>
      </c>
      <c r="D223" s="30" t="s">
        <v>206</v>
      </c>
      <c r="E223" s="17" t="s">
        <v>22</v>
      </c>
      <c r="F223" s="3">
        <v>5</v>
      </c>
      <c r="G223" s="60"/>
      <c r="H223" s="85">
        <f t="shared" si="50"/>
        <v>0</v>
      </c>
      <c r="I223" s="85"/>
      <c r="J223" s="85">
        <f t="shared" si="51"/>
        <v>0</v>
      </c>
      <c r="K223" s="85"/>
      <c r="L223" s="85">
        <f>+TRUNC(F223*K223)</f>
        <v>0</v>
      </c>
      <c r="M223" s="85">
        <f t="shared" si="52"/>
        <v>0</v>
      </c>
      <c r="N223" s="85">
        <f t="shared" si="52"/>
        <v>0</v>
      </c>
      <c r="O223" s="17" t="s">
        <v>207</v>
      </c>
      <c r="R223" s="5"/>
    </row>
    <row r="224" spans="1:18" ht="30" customHeight="1" x14ac:dyDescent="0.3">
      <c r="A224" s="7" t="s">
        <v>13</v>
      </c>
      <c r="B224" s="70" t="s">
        <v>16</v>
      </c>
      <c r="C224" s="30" t="s">
        <v>209</v>
      </c>
      <c r="D224" s="30" t="s">
        <v>206</v>
      </c>
      <c r="E224" s="17" t="s">
        <v>22</v>
      </c>
      <c r="F224" s="3">
        <v>3</v>
      </c>
      <c r="G224" s="60"/>
      <c r="H224" s="85">
        <f t="shared" si="50"/>
        <v>0</v>
      </c>
      <c r="I224" s="85"/>
      <c r="J224" s="85">
        <f t="shared" si="51"/>
        <v>0</v>
      </c>
      <c r="K224" s="85"/>
      <c r="L224" s="85">
        <f>+TRUNC(F224*K224)</f>
        <v>0</v>
      </c>
      <c r="M224" s="85">
        <f t="shared" si="52"/>
        <v>0</v>
      </c>
      <c r="N224" s="85">
        <f t="shared" si="52"/>
        <v>0</v>
      </c>
      <c r="O224" s="17" t="s">
        <v>207</v>
      </c>
      <c r="R224" s="5"/>
    </row>
    <row r="225" spans="1:997 1252:2021 2276:3045 3300:4069 4324:5093 5348:6117 6372:7141 7396:8165 8420:9189 9444:10213 10468:11237 11492:12261 12516:13285 13540:14309 14564:15333 15588:16101" ht="30" customHeight="1" x14ac:dyDescent="0.3">
      <c r="A225" s="7" t="s">
        <v>13</v>
      </c>
      <c r="B225" s="70" t="s">
        <v>16</v>
      </c>
      <c r="C225" s="30" t="s">
        <v>210</v>
      </c>
      <c r="D225" s="30" t="s">
        <v>206</v>
      </c>
      <c r="E225" s="17" t="s">
        <v>22</v>
      </c>
      <c r="F225" s="3">
        <v>3</v>
      </c>
      <c r="G225" s="60"/>
      <c r="H225" s="85">
        <f t="shared" si="50"/>
        <v>0</v>
      </c>
      <c r="I225" s="85"/>
      <c r="J225" s="85">
        <f t="shared" si="51"/>
        <v>0</v>
      </c>
      <c r="K225" s="85"/>
      <c r="L225" s="85">
        <f>+TRUNC(F225*K225)</f>
        <v>0</v>
      </c>
      <c r="M225" s="85">
        <f t="shared" si="52"/>
        <v>0</v>
      </c>
      <c r="N225" s="85">
        <f t="shared" si="52"/>
        <v>0</v>
      </c>
      <c r="O225" s="17" t="s">
        <v>207</v>
      </c>
      <c r="R225" s="5"/>
    </row>
    <row r="226" spans="1:997 1252:2021 2276:3045 3300:4069 4324:5093 5348:6117 6372:7141 7396:8165 8420:9189 9444:10213 10468:11237 11492:12261 12516:13285 13540:14309 14564:15333 15588:16101" s="92" customFormat="1" ht="30" customHeight="1" x14ac:dyDescent="0.3">
      <c r="A226" s="90"/>
      <c r="B226" s="91"/>
      <c r="C226" s="109" t="s">
        <v>21</v>
      </c>
      <c r="D226" s="109"/>
      <c r="E226" s="108"/>
      <c r="F226" s="108"/>
      <c r="G226" s="107"/>
      <c r="H226" s="107">
        <f>SUM(H206:H225)</f>
        <v>0</v>
      </c>
      <c r="I226" s="107"/>
      <c r="J226" s="107">
        <f>SUM(J206:J225)</f>
        <v>0</v>
      </c>
      <c r="K226" s="107"/>
      <c r="L226" s="107">
        <f>SUM(L225:L225)</f>
        <v>0</v>
      </c>
      <c r="M226" s="107"/>
      <c r="N226" s="107">
        <f>H226+J226+L226</f>
        <v>0</v>
      </c>
      <c r="O226" s="108"/>
    </row>
    <row r="227" spans="1:997 1252:2021 2276:3045 3300:4069 4324:5093 5348:6117 6372:7141 7396:8165 8420:9189 9444:10213 10468:11237 11492:12261 12516:13285 13540:14309 14564:15333 15588:16101" s="25" customFormat="1" ht="30" customHeight="1" x14ac:dyDescent="0.3">
      <c r="A227" s="24"/>
      <c r="B227" s="77"/>
      <c r="C227" s="140" t="s">
        <v>148</v>
      </c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2"/>
    </row>
    <row r="228" spans="1:997 1252:2021 2276:3045 3300:4069 4324:5093 5348:6117 6372:7141 7396:8165 8420:9189 9444:10213 10468:11237 11492:12261 12516:13285 13540:14309 14564:15333 15588:16101" s="23" customFormat="1" ht="30" customHeight="1" x14ac:dyDescent="0.3">
      <c r="A228" s="22"/>
      <c r="B228" s="75"/>
      <c r="C228" s="80" t="s">
        <v>142</v>
      </c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4"/>
    </row>
    <row r="229" spans="1:997 1252:2021 2276:3045 3300:4069 4324:5093 5348:6117 6372:7141 7396:8165 8420:9189 9444:10213 10468:11237 11492:12261 12516:13285 13540:14309 14564:15333 15588:16101" s="81" customFormat="1" ht="30" customHeight="1" x14ac:dyDescent="0.3">
      <c r="A229" s="7" t="s">
        <v>13</v>
      </c>
      <c r="B229" s="70" t="s">
        <v>16</v>
      </c>
      <c r="C229" s="87" t="s">
        <v>25</v>
      </c>
      <c r="D229" s="87" t="s">
        <v>115</v>
      </c>
      <c r="E229" s="88" t="s">
        <v>24</v>
      </c>
      <c r="F229" s="6">
        <f>5.79</f>
        <v>5.79</v>
      </c>
      <c r="G229" s="60"/>
      <c r="H229" s="60">
        <f t="shared" ref="H229" si="53">G229*F229</f>
        <v>0</v>
      </c>
      <c r="I229" s="60"/>
      <c r="J229" s="60">
        <f>I229*F229</f>
        <v>0</v>
      </c>
      <c r="K229" s="60"/>
      <c r="L229" s="60">
        <f>+TRUNC(F229*K229)</f>
        <v>0</v>
      </c>
      <c r="M229" s="60">
        <f>G229+I229+K229</f>
        <v>0</v>
      </c>
      <c r="N229" s="60">
        <f>H229+J229+L229</f>
        <v>0</v>
      </c>
      <c r="O229" s="94"/>
      <c r="R229" s="82"/>
      <c r="HT229" s="1"/>
      <c r="HU229" s="1"/>
      <c r="RP229" s="1"/>
      <c r="RQ229" s="1"/>
      <c r="ABL229" s="1"/>
      <c r="ABM229" s="1"/>
      <c r="ALH229" s="1"/>
      <c r="ALI229" s="1"/>
      <c r="AVD229" s="1"/>
      <c r="AVE229" s="1"/>
      <c r="BEZ229" s="1"/>
      <c r="BFA229" s="1"/>
      <c r="BOV229" s="1"/>
      <c r="BOW229" s="1"/>
      <c r="BYR229" s="1"/>
      <c r="BYS229" s="1"/>
      <c r="CIN229" s="1"/>
      <c r="CIO229" s="1"/>
      <c r="CSJ229" s="1"/>
      <c r="CSK229" s="1"/>
      <c r="DCF229" s="1"/>
      <c r="DCG229" s="1"/>
      <c r="DMB229" s="1"/>
      <c r="DMC229" s="1"/>
      <c r="DVX229" s="1"/>
      <c r="DVY229" s="1"/>
      <c r="EFT229" s="1"/>
      <c r="EFU229" s="1"/>
      <c r="EPP229" s="1"/>
      <c r="EPQ229" s="1"/>
      <c r="EZL229" s="1"/>
      <c r="EZM229" s="1"/>
      <c r="FJH229" s="1"/>
      <c r="FJI229" s="1"/>
      <c r="FTD229" s="1"/>
      <c r="FTE229" s="1"/>
      <c r="GCZ229" s="1"/>
      <c r="GDA229" s="1"/>
      <c r="GMV229" s="1"/>
      <c r="GMW229" s="1"/>
      <c r="GWR229" s="1"/>
      <c r="GWS229" s="1"/>
      <c r="HGN229" s="1"/>
      <c r="HGO229" s="1"/>
      <c r="HQJ229" s="1"/>
      <c r="HQK229" s="1"/>
      <c r="IAF229" s="1"/>
      <c r="IAG229" s="1"/>
      <c r="IKB229" s="1"/>
      <c r="IKC229" s="1"/>
      <c r="ITX229" s="1"/>
      <c r="ITY229" s="1"/>
      <c r="JDT229" s="1"/>
      <c r="JDU229" s="1"/>
      <c r="JNP229" s="1"/>
      <c r="JNQ229" s="1"/>
      <c r="JXL229" s="1"/>
      <c r="JXM229" s="1"/>
      <c r="KHH229" s="1"/>
      <c r="KHI229" s="1"/>
      <c r="KRD229" s="1"/>
      <c r="KRE229" s="1"/>
      <c r="LAZ229" s="1"/>
      <c r="LBA229" s="1"/>
      <c r="LKV229" s="1"/>
      <c r="LKW229" s="1"/>
      <c r="LUR229" s="1"/>
      <c r="LUS229" s="1"/>
      <c r="MEN229" s="1"/>
      <c r="MEO229" s="1"/>
      <c r="MOJ229" s="1"/>
      <c r="MOK229" s="1"/>
      <c r="MYF229" s="1"/>
      <c r="MYG229" s="1"/>
      <c r="NIB229" s="1"/>
      <c r="NIC229" s="1"/>
      <c r="NRX229" s="1"/>
      <c r="NRY229" s="1"/>
      <c r="OBT229" s="1"/>
      <c r="OBU229" s="1"/>
      <c r="OLP229" s="1"/>
      <c r="OLQ229" s="1"/>
      <c r="OVL229" s="1"/>
      <c r="OVM229" s="1"/>
      <c r="PFH229" s="1"/>
      <c r="PFI229" s="1"/>
      <c r="PPD229" s="1"/>
      <c r="PPE229" s="1"/>
      <c r="PYZ229" s="1"/>
      <c r="PZA229" s="1"/>
      <c r="QIV229" s="1"/>
      <c r="QIW229" s="1"/>
      <c r="QSR229" s="1"/>
      <c r="QSS229" s="1"/>
      <c r="RCN229" s="1"/>
      <c r="RCO229" s="1"/>
      <c r="RMJ229" s="1"/>
      <c r="RMK229" s="1"/>
      <c r="RWF229" s="1"/>
      <c r="RWG229" s="1"/>
      <c r="SGB229" s="1"/>
      <c r="SGC229" s="1"/>
      <c r="SPX229" s="1"/>
      <c r="SPY229" s="1"/>
      <c r="SZT229" s="1"/>
      <c r="SZU229" s="1"/>
      <c r="TJP229" s="1"/>
      <c r="TJQ229" s="1"/>
      <c r="TTL229" s="1"/>
      <c r="TTM229" s="1"/>
      <c r="UDH229" s="1"/>
      <c r="UDI229" s="1"/>
      <c r="UND229" s="1"/>
      <c r="UNE229" s="1"/>
      <c r="UWZ229" s="1"/>
      <c r="UXA229" s="1"/>
      <c r="VGV229" s="1"/>
      <c r="VGW229" s="1"/>
      <c r="VQR229" s="1"/>
      <c r="VQS229" s="1"/>
      <c r="WAN229" s="1"/>
      <c r="WAO229" s="1"/>
      <c r="WKJ229" s="1"/>
      <c r="WKK229" s="1"/>
      <c r="WUF229" s="1"/>
      <c r="WUG229" s="1"/>
    </row>
    <row r="230" spans="1:997 1252:2021 2276:3045 3300:4069 4324:5093 5348:6117 6372:7141 7396:8165 8420:9189 9444:10213 10468:11237 11492:12261 12516:13285 13540:14309 14564:15333 15588:16101" ht="30" customHeight="1" x14ac:dyDescent="0.3">
      <c r="A230" s="7"/>
      <c r="B230" s="70"/>
      <c r="C230" s="31" t="s">
        <v>243</v>
      </c>
      <c r="D230" s="32" t="s">
        <v>245</v>
      </c>
      <c r="E230" s="17" t="s">
        <v>22</v>
      </c>
      <c r="F230" s="18">
        <v>6</v>
      </c>
      <c r="G230" s="85"/>
      <c r="H230" s="85">
        <f>G230*F230</f>
        <v>0</v>
      </c>
      <c r="I230" s="85"/>
      <c r="J230" s="85">
        <f>I230*F230</f>
        <v>0</v>
      </c>
      <c r="K230" s="85"/>
      <c r="L230" s="85">
        <f>+TRUNC(F230*K230)</f>
        <v>0</v>
      </c>
      <c r="M230" s="85">
        <f>G230+I230+K230</f>
        <v>0</v>
      </c>
      <c r="N230" s="85">
        <f>H230+J230+L230</f>
        <v>0</v>
      </c>
      <c r="O230" s="17"/>
      <c r="R230" s="5"/>
    </row>
    <row r="231" spans="1:997 1252:2021 2276:3045 3300:4069 4324:5093 5348:6117 6372:7141 7396:8165 8420:9189 9444:10213 10468:11237 11492:12261 12516:13285 13540:14309 14564:15333 15588:16101" s="23" customFormat="1" ht="30" customHeight="1" x14ac:dyDescent="0.3">
      <c r="A231" s="22"/>
      <c r="B231" s="75"/>
      <c r="C231" s="80" t="s">
        <v>143</v>
      </c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4"/>
    </row>
    <row r="232" spans="1:997 1252:2021 2276:3045 3300:4069 4324:5093 5348:6117 6372:7141 7396:8165 8420:9189 9444:10213 10468:11237 11492:12261 12516:13285 13540:14309 14564:15333 15588:16101" ht="30" customHeight="1" x14ac:dyDescent="0.3">
      <c r="A232" s="7" t="s">
        <v>13</v>
      </c>
      <c r="B232" s="70" t="s">
        <v>16</v>
      </c>
      <c r="C232" s="30" t="s">
        <v>183</v>
      </c>
      <c r="D232" s="30" t="s">
        <v>225</v>
      </c>
      <c r="E232" s="17" t="s">
        <v>22</v>
      </c>
      <c r="F232" s="3">
        <v>1</v>
      </c>
      <c r="G232" s="85"/>
      <c r="H232" s="85">
        <f>G232*F232</f>
        <v>0</v>
      </c>
      <c r="I232" s="85"/>
      <c r="J232" s="85">
        <f>I232*F232</f>
        <v>0</v>
      </c>
      <c r="K232" s="85"/>
      <c r="L232" s="85">
        <f>+TRUNC(F232*K232)</f>
        <v>0</v>
      </c>
      <c r="M232" s="85">
        <f t="shared" ref="M232:N235" si="54">G232+I232+K232</f>
        <v>0</v>
      </c>
      <c r="N232" s="85">
        <f t="shared" si="54"/>
        <v>0</v>
      </c>
      <c r="O232" s="103"/>
      <c r="R232" s="5"/>
    </row>
    <row r="233" spans="1:997 1252:2021 2276:3045 3300:4069 4324:5093 5348:6117 6372:7141 7396:8165 8420:9189 9444:10213 10468:11237 11492:12261 12516:13285 13540:14309 14564:15333 15588:16101" ht="30" customHeight="1" x14ac:dyDescent="0.3">
      <c r="A233" s="7"/>
      <c r="B233" s="70"/>
      <c r="C233" s="30" t="s">
        <v>233</v>
      </c>
      <c r="D233" s="30" t="s">
        <v>225</v>
      </c>
      <c r="E233" s="17" t="s">
        <v>22</v>
      </c>
      <c r="F233" s="3">
        <v>1</v>
      </c>
      <c r="G233" s="85"/>
      <c r="H233" s="85">
        <f>G233*F233</f>
        <v>0</v>
      </c>
      <c r="I233" s="85"/>
      <c r="J233" s="85">
        <f>I233*F233</f>
        <v>0</v>
      </c>
      <c r="K233" s="85"/>
      <c r="L233" s="85">
        <f>+TRUNC(F233*K233)</f>
        <v>0</v>
      </c>
      <c r="M233" s="85">
        <f t="shared" si="54"/>
        <v>0</v>
      </c>
      <c r="N233" s="85">
        <f t="shared" si="54"/>
        <v>0</v>
      </c>
      <c r="O233" s="103"/>
      <c r="R233" s="5"/>
    </row>
    <row r="234" spans="1:997 1252:2021 2276:3045 3300:4069 4324:5093 5348:6117 6372:7141 7396:8165 8420:9189 9444:10213 10468:11237 11492:12261 12516:13285 13540:14309 14564:15333 15588:16101" ht="30" customHeight="1" x14ac:dyDescent="0.3">
      <c r="A234" s="7" t="s">
        <v>13</v>
      </c>
      <c r="B234" s="70" t="s">
        <v>16</v>
      </c>
      <c r="C234" s="30" t="s">
        <v>137</v>
      </c>
      <c r="D234" s="30" t="s">
        <v>138</v>
      </c>
      <c r="E234" s="17" t="s">
        <v>24</v>
      </c>
      <c r="F234" s="3">
        <f>((2*2.7)*2)+((3*2.7)*2)</f>
        <v>27.000000000000004</v>
      </c>
      <c r="G234" s="85"/>
      <c r="H234" s="85">
        <f>G234*F234</f>
        <v>0</v>
      </c>
      <c r="I234" s="85"/>
      <c r="J234" s="85">
        <f>I234*F234</f>
        <v>0</v>
      </c>
      <c r="K234" s="85"/>
      <c r="L234" s="85">
        <f>+TRUNC(F234*K234)</f>
        <v>0</v>
      </c>
      <c r="M234" s="85">
        <f t="shared" si="54"/>
        <v>0</v>
      </c>
      <c r="N234" s="85">
        <f t="shared" si="54"/>
        <v>0</v>
      </c>
      <c r="O234" s="103"/>
      <c r="R234" s="5"/>
    </row>
    <row r="235" spans="1:997 1252:2021 2276:3045 3300:4069 4324:5093 5348:6117 6372:7141 7396:8165 8420:9189 9444:10213 10468:11237 11492:12261 12516:13285 13540:14309 14564:15333 15588:16101" ht="30" customHeight="1" x14ac:dyDescent="0.3">
      <c r="A235" s="7"/>
      <c r="B235" s="70"/>
      <c r="C235" s="31" t="s">
        <v>295</v>
      </c>
      <c r="D235" s="30" t="s">
        <v>186</v>
      </c>
      <c r="E235" s="17" t="s">
        <v>26</v>
      </c>
      <c r="F235" s="3">
        <f>(2*2)+(3*2)</f>
        <v>10</v>
      </c>
      <c r="G235" s="85"/>
      <c r="H235" s="85">
        <f>G235*F235</f>
        <v>0</v>
      </c>
      <c r="I235" s="85"/>
      <c r="J235" s="85">
        <f>I235*F235</f>
        <v>0</v>
      </c>
      <c r="K235" s="85"/>
      <c r="L235" s="85">
        <f>+TRUNC(F235*K235)</f>
        <v>0</v>
      </c>
      <c r="M235" s="85">
        <f t="shared" si="54"/>
        <v>0</v>
      </c>
      <c r="N235" s="85">
        <f t="shared" si="54"/>
        <v>0</v>
      </c>
      <c r="O235" s="103"/>
    </row>
    <row r="236" spans="1:997 1252:2021 2276:3045 3300:4069 4324:5093 5348:6117 6372:7141 7396:8165 8420:9189 9444:10213 10468:11237 11492:12261 12516:13285 13540:14309 14564:15333 15588:16101" s="23" customFormat="1" ht="30" customHeight="1" x14ac:dyDescent="0.3">
      <c r="A236" s="22"/>
      <c r="B236" s="75"/>
      <c r="C236" s="80" t="s">
        <v>169</v>
      </c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4"/>
    </row>
    <row r="237" spans="1:997 1252:2021 2276:3045 3300:4069 4324:5093 5348:6117 6372:7141 7396:8165 8420:9189 9444:10213 10468:11237 11492:12261 12516:13285 13540:14309 14564:15333 15588:16101" ht="30" customHeight="1" x14ac:dyDescent="0.3">
      <c r="A237" s="7" t="s">
        <v>13</v>
      </c>
      <c r="B237" s="70" t="s">
        <v>16</v>
      </c>
      <c r="C237" s="30" t="s">
        <v>179</v>
      </c>
      <c r="D237" s="30" t="s">
        <v>303</v>
      </c>
      <c r="E237" s="17" t="s">
        <v>24</v>
      </c>
      <c r="F237" s="3">
        <v>6</v>
      </c>
      <c r="G237" s="85"/>
      <c r="H237" s="85">
        <f>G237*F237</f>
        <v>0</v>
      </c>
      <c r="I237" s="85"/>
      <c r="J237" s="85">
        <f>I237*F237</f>
        <v>0</v>
      </c>
      <c r="K237" s="85"/>
      <c r="L237" s="85">
        <f>+TRUNC(F237*K237)</f>
        <v>0</v>
      </c>
      <c r="M237" s="85">
        <f t="shared" ref="M237:N239" si="55">G237+I237+K237</f>
        <v>0</v>
      </c>
      <c r="N237" s="85">
        <f t="shared" si="55"/>
        <v>0</v>
      </c>
      <c r="O237" s="103"/>
      <c r="R237" s="5"/>
    </row>
    <row r="238" spans="1:997 1252:2021 2276:3045 3300:4069 4324:5093 5348:6117 6372:7141 7396:8165 8420:9189 9444:10213 10468:11237 11492:12261 12516:13285 13540:14309 14564:15333 15588:16101" ht="30" customHeight="1" x14ac:dyDescent="0.3">
      <c r="A238" s="7" t="s">
        <v>13</v>
      </c>
      <c r="B238" s="70" t="s">
        <v>19</v>
      </c>
      <c r="C238" s="30" t="s">
        <v>237</v>
      </c>
      <c r="D238" s="30" t="s">
        <v>236</v>
      </c>
      <c r="E238" s="17" t="s">
        <v>24</v>
      </c>
      <c r="F238" s="6">
        <v>6</v>
      </c>
      <c r="G238" s="85"/>
      <c r="H238" s="85">
        <f>G238*F238</f>
        <v>0</v>
      </c>
      <c r="I238" s="85"/>
      <c r="J238" s="85">
        <f>I238*F238</f>
        <v>0</v>
      </c>
      <c r="K238" s="85"/>
      <c r="L238" s="85">
        <f>+TRUNC(F238*K238)</f>
        <v>0</v>
      </c>
      <c r="M238" s="85">
        <f t="shared" si="55"/>
        <v>0</v>
      </c>
      <c r="N238" s="85">
        <f t="shared" si="55"/>
        <v>0</v>
      </c>
      <c r="O238" s="17"/>
    </row>
    <row r="239" spans="1:997 1252:2021 2276:3045 3300:4069 4324:5093 5348:6117 6372:7141 7396:8165 8420:9189 9444:10213 10468:11237 11492:12261 12516:13285 13540:14309 14564:15333 15588:16101" ht="30" customHeight="1" x14ac:dyDescent="0.3">
      <c r="A239" s="7"/>
      <c r="B239" s="70"/>
      <c r="C239" s="30" t="s">
        <v>238</v>
      </c>
      <c r="D239" s="30" t="s">
        <v>239</v>
      </c>
      <c r="E239" s="17" t="s">
        <v>26</v>
      </c>
      <c r="F239" s="3">
        <v>1</v>
      </c>
      <c r="G239" s="85"/>
      <c r="H239" s="85">
        <f>G239*F239</f>
        <v>0</v>
      </c>
      <c r="I239" s="85"/>
      <c r="J239" s="85">
        <f>I239*F239</f>
        <v>0</v>
      </c>
      <c r="K239" s="85"/>
      <c r="L239" s="85">
        <f>+TRUNC(F239*K239)</f>
        <v>0</v>
      </c>
      <c r="M239" s="85">
        <f t="shared" si="55"/>
        <v>0</v>
      </c>
      <c r="N239" s="85">
        <f t="shared" si="55"/>
        <v>0</v>
      </c>
      <c r="O239" s="103"/>
      <c r="R239" s="5"/>
    </row>
    <row r="240" spans="1:997 1252:2021 2276:3045 3300:4069 4324:5093 5348:6117 6372:7141 7396:8165 8420:9189 9444:10213 10468:11237 11492:12261 12516:13285 13540:14309 14564:15333 15588:16101" s="92" customFormat="1" ht="30" customHeight="1" x14ac:dyDescent="0.3">
      <c r="A240" s="90"/>
      <c r="B240" s="91"/>
      <c r="C240" s="109" t="s">
        <v>21</v>
      </c>
      <c r="D240" s="109"/>
      <c r="E240" s="108"/>
      <c r="F240" s="108"/>
      <c r="G240" s="107"/>
      <c r="H240" s="107">
        <f>SUM(H228:H239)</f>
        <v>0</v>
      </c>
      <c r="I240" s="107"/>
      <c r="J240" s="107">
        <f>SUM(J228:J239)</f>
        <v>0</v>
      </c>
      <c r="K240" s="107"/>
      <c r="L240" s="107">
        <f>SUM(L239:L239)</f>
        <v>0</v>
      </c>
      <c r="M240" s="107"/>
      <c r="N240" s="107">
        <f>H240+J240+L240</f>
        <v>0</v>
      </c>
      <c r="O240" s="108"/>
    </row>
    <row r="241" spans="1:997 1252:2021 2276:3045 3300:4069 4324:5093 5348:6117 6372:7141 7396:8165 8420:9189 9444:10213 10468:11237 11492:12261 12516:13285 13540:14309 14564:15333 15588:16101" s="25" customFormat="1" ht="30" customHeight="1" x14ac:dyDescent="0.3">
      <c r="A241" s="24"/>
      <c r="B241" s="77"/>
      <c r="C241" s="140" t="s">
        <v>149</v>
      </c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2"/>
    </row>
    <row r="242" spans="1:997 1252:2021 2276:3045 3300:4069 4324:5093 5348:6117 6372:7141 7396:8165 8420:9189 9444:10213 10468:11237 11492:12261 12516:13285 13540:14309 14564:15333 15588:16101" s="23" customFormat="1" ht="30" customHeight="1" x14ac:dyDescent="0.3">
      <c r="A242" s="22"/>
      <c r="B242" s="75"/>
      <c r="C242" s="80" t="s">
        <v>142</v>
      </c>
      <c r="D242" s="83"/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4"/>
    </row>
    <row r="243" spans="1:997 1252:2021 2276:3045 3300:4069 4324:5093 5348:6117 6372:7141 7396:8165 8420:9189 9444:10213 10468:11237 11492:12261 12516:13285 13540:14309 14564:15333 15588:16101" s="81" customFormat="1" ht="30" customHeight="1" x14ac:dyDescent="0.3">
      <c r="A243" s="7" t="s">
        <v>13</v>
      </c>
      <c r="B243" s="70" t="s">
        <v>16</v>
      </c>
      <c r="C243" s="87" t="s">
        <v>25</v>
      </c>
      <c r="D243" s="87" t="s">
        <v>115</v>
      </c>
      <c r="E243" s="88" t="s">
        <v>24</v>
      </c>
      <c r="F243" s="6">
        <f>4.39</f>
        <v>4.3899999999999997</v>
      </c>
      <c r="G243" s="60"/>
      <c r="H243" s="60">
        <f t="shared" ref="H243" si="56">G243*F243</f>
        <v>0</v>
      </c>
      <c r="I243" s="60"/>
      <c r="J243" s="60">
        <f>I243*F243</f>
        <v>0</v>
      </c>
      <c r="K243" s="60"/>
      <c r="L243" s="60">
        <f>+TRUNC(F243*K243)</f>
        <v>0</v>
      </c>
      <c r="M243" s="60">
        <f>G243+I243+K243</f>
        <v>0</v>
      </c>
      <c r="N243" s="60">
        <f>H243+J243+L243</f>
        <v>0</v>
      </c>
      <c r="O243" s="94"/>
      <c r="R243" s="82"/>
      <c r="HT243" s="1"/>
      <c r="HU243" s="1"/>
      <c r="RP243" s="1"/>
      <c r="RQ243" s="1"/>
      <c r="ABL243" s="1"/>
      <c r="ABM243" s="1"/>
      <c r="ALH243" s="1"/>
      <c r="ALI243" s="1"/>
      <c r="AVD243" s="1"/>
      <c r="AVE243" s="1"/>
      <c r="BEZ243" s="1"/>
      <c r="BFA243" s="1"/>
      <c r="BOV243" s="1"/>
      <c r="BOW243" s="1"/>
      <c r="BYR243" s="1"/>
      <c r="BYS243" s="1"/>
      <c r="CIN243" s="1"/>
      <c r="CIO243" s="1"/>
      <c r="CSJ243" s="1"/>
      <c r="CSK243" s="1"/>
      <c r="DCF243" s="1"/>
      <c r="DCG243" s="1"/>
      <c r="DMB243" s="1"/>
      <c r="DMC243" s="1"/>
      <c r="DVX243" s="1"/>
      <c r="DVY243" s="1"/>
      <c r="EFT243" s="1"/>
      <c r="EFU243" s="1"/>
      <c r="EPP243" s="1"/>
      <c r="EPQ243" s="1"/>
      <c r="EZL243" s="1"/>
      <c r="EZM243" s="1"/>
      <c r="FJH243" s="1"/>
      <c r="FJI243" s="1"/>
      <c r="FTD243" s="1"/>
      <c r="FTE243" s="1"/>
      <c r="GCZ243" s="1"/>
      <c r="GDA243" s="1"/>
      <c r="GMV243" s="1"/>
      <c r="GMW243" s="1"/>
      <c r="GWR243" s="1"/>
      <c r="GWS243" s="1"/>
      <c r="HGN243" s="1"/>
      <c r="HGO243" s="1"/>
      <c r="HQJ243" s="1"/>
      <c r="HQK243" s="1"/>
      <c r="IAF243" s="1"/>
      <c r="IAG243" s="1"/>
      <c r="IKB243" s="1"/>
      <c r="IKC243" s="1"/>
      <c r="ITX243" s="1"/>
      <c r="ITY243" s="1"/>
      <c r="JDT243" s="1"/>
      <c r="JDU243" s="1"/>
      <c r="JNP243" s="1"/>
      <c r="JNQ243" s="1"/>
      <c r="JXL243" s="1"/>
      <c r="JXM243" s="1"/>
      <c r="KHH243" s="1"/>
      <c r="KHI243" s="1"/>
      <c r="KRD243" s="1"/>
      <c r="KRE243" s="1"/>
      <c r="LAZ243" s="1"/>
      <c r="LBA243" s="1"/>
      <c r="LKV243" s="1"/>
      <c r="LKW243" s="1"/>
      <c r="LUR243" s="1"/>
      <c r="LUS243" s="1"/>
      <c r="MEN243" s="1"/>
      <c r="MEO243" s="1"/>
      <c r="MOJ243" s="1"/>
      <c r="MOK243" s="1"/>
      <c r="MYF243" s="1"/>
      <c r="MYG243" s="1"/>
      <c r="NIB243" s="1"/>
      <c r="NIC243" s="1"/>
      <c r="NRX243" s="1"/>
      <c r="NRY243" s="1"/>
      <c r="OBT243" s="1"/>
      <c r="OBU243" s="1"/>
      <c r="OLP243" s="1"/>
      <c r="OLQ243" s="1"/>
      <c r="OVL243" s="1"/>
      <c r="OVM243" s="1"/>
      <c r="PFH243" s="1"/>
      <c r="PFI243" s="1"/>
      <c r="PPD243" s="1"/>
      <c r="PPE243" s="1"/>
      <c r="PYZ243" s="1"/>
      <c r="PZA243" s="1"/>
      <c r="QIV243" s="1"/>
      <c r="QIW243" s="1"/>
      <c r="QSR243" s="1"/>
      <c r="QSS243" s="1"/>
      <c r="RCN243" s="1"/>
      <c r="RCO243" s="1"/>
      <c r="RMJ243" s="1"/>
      <c r="RMK243" s="1"/>
      <c r="RWF243" s="1"/>
      <c r="RWG243" s="1"/>
      <c r="SGB243" s="1"/>
      <c r="SGC243" s="1"/>
      <c r="SPX243" s="1"/>
      <c r="SPY243" s="1"/>
      <c r="SZT243" s="1"/>
      <c r="SZU243" s="1"/>
      <c r="TJP243" s="1"/>
      <c r="TJQ243" s="1"/>
      <c r="TTL243" s="1"/>
      <c r="TTM243" s="1"/>
      <c r="UDH243" s="1"/>
      <c r="UDI243" s="1"/>
      <c r="UND243" s="1"/>
      <c r="UNE243" s="1"/>
      <c r="UWZ243" s="1"/>
      <c r="UXA243" s="1"/>
      <c r="VGV243" s="1"/>
      <c r="VGW243" s="1"/>
      <c r="VQR243" s="1"/>
      <c r="VQS243" s="1"/>
      <c r="WAN243" s="1"/>
      <c r="WAO243" s="1"/>
      <c r="WKJ243" s="1"/>
      <c r="WKK243" s="1"/>
      <c r="WUF243" s="1"/>
      <c r="WUG243" s="1"/>
    </row>
    <row r="244" spans="1:997 1252:2021 2276:3045 3300:4069 4324:5093 5348:6117 6372:7141 7396:8165 8420:9189 9444:10213 10468:11237 11492:12261 12516:13285 13540:14309 14564:15333 15588:16101" s="111" customFormat="1" ht="30" customHeight="1" x14ac:dyDescent="0.3">
      <c r="A244" s="108"/>
      <c r="B244" s="110"/>
      <c r="C244" s="109" t="s">
        <v>21</v>
      </c>
      <c r="D244" s="109"/>
      <c r="E244" s="108"/>
      <c r="F244" s="108"/>
      <c r="G244" s="107"/>
      <c r="H244" s="107">
        <f>SUM(H242:H243)</f>
        <v>0</v>
      </c>
      <c r="I244" s="107"/>
      <c r="J244" s="107">
        <f>SUM(J242:J243)</f>
        <v>0</v>
      </c>
      <c r="K244" s="107"/>
      <c r="L244" s="107">
        <f>SUM(L243:L243)</f>
        <v>0</v>
      </c>
      <c r="M244" s="107"/>
      <c r="N244" s="107">
        <f>H244+J244+L244</f>
        <v>0</v>
      </c>
      <c r="O244" s="108"/>
    </row>
    <row r="245" spans="1:997 1252:2021 2276:3045 3300:4069 4324:5093 5348:6117 6372:7141 7396:8165 8420:9189 9444:10213 10468:11237 11492:12261 12516:13285 13540:14309 14564:15333 15588:16101" s="25" customFormat="1" ht="30" customHeight="1" x14ac:dyDescent="0.3">
      <c r="A245" s="24"/>
      <c r="B245" s="77"/>
      <c r="C245" s="140" t="s">
        <v>150</v>
      </c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2"/>
    </row>
    <row r="246" spans="1:997 1252:2021 2276:3045 3300:4069 4324:5093 5348:6117 6372:7141 7396:8165 8420:9189 9444:10213 10468:11237 11492:12261 12516:13285 13540:14309 14564:15333 15588:16101" s="23" customFormat="1" ht="30" customHeight="1" x14ac:dyDescent="0.3">
      <c r="A246" s="22"/>
      <c r="B246" s="75"/>
      <c r="C246" s="80" t="s">
        <v>142</v>
      </c>
      <c r="D246" s="83"/>
      <c r="E246" s="83"/>
      <c r="F246" s="83"/>
      <c r="G246" s="83"/>
      <c r="H246" s="83"/>
      <c r="I246" s="83"/>
      <c r="J246" s="83"/>
      <c r="K246" s="83"/>
      <c r="L246" s="83"/>
      <c r="M246" s="83"/>
      <c r="N246" s="83"/>
      <c r="O246" s="84"/>
    </row>
    <row r="247" spans="1:997 1252:2021 2276:3045 3300:4069 4324:5093 5348:6117 6372:7141 7396:8165 8420:9189 9444:10213 10468:11237 11492:12261 12516:13285 13540:14309 14564:15333 15588:16101" s="81" customFormat="1" ht="30" customHeight="1" x14ac:dyDescent="0.3">
      <c r="A247" s="7" t="s">
        <v>13</v>
      </c>
      <c r="B247" s="70" t="s">
        <v>16</v>
      </c>
      <c r="C247" s="87" t="s">
        <v>25</v>
      </c>
      <c r="D247" s="87" t="s">
        <v>115</v>
      </c>
      <c r="E247" s="88" t="s">
        <v>24</v>
      </c>
      <c r="F247" s="6">
        <f>6.14</f>
        <v>6.14</v>
      </c>
      <c r="G247" s="60"/>
      <c r="H247" s="60">
        <f t="shared" ref="H247" si="57">G247*F247</f>
        <v>0</v>
      </c>
      <c r="I247" s="60"/>
      <c r="J247" s="60">
        <f>I247*F247</f>
        <v>0</v>
      </c>
      <c r="K247" s="60"/>
      <c r="L247" s="60">
        <f>+TRUNC(F247*K247)</f>
        <v>0</v>
      </c>
      <c r="M247" s="60">
        <f>G247+I247+K247</f>
        <v>0</v>
      </c>
      <c r="N247" s="60">
        <f>H247+J247+L247</f>
        <v>0</v>
      </c>
      <c r="O247" s="94"/>
      <c r="R247" s="82"/>
      <c r="HT247" s="1"/>
      <c r="HU247" s="1"/>
      <c r="RP247" s="1"/>
      <c r="RQ247" s="1"/>
      <c r="ABL247" s="1"/>
      <c r="ABM247" s="1"/>
      <c r="ALH247" s="1"/>
      <c r="ALI247" s="1"/>
      <c r="AVD247" s="1"/>
      <c r="AVE247" s="1"/>
      <c r="BEZ247" s="1"/>
      <c r="BFA247" s="1"/>
      <c r="BOV247" s="1"/>
      <c r="BOW247" s="1"/>
      <c r="BYR247" s="1"/>
      <c r="BYS247" s="1"/>
      <c r="CIN247" s="1"/>
      <c r="CIO247" s="1"/>
      <c r="CSJ247" s="1"/>
      <c r="CSK247" s="1"/>
      <c r="DCF247" s="1"/>
      <c r="DCG247" s="1"/>
      <c r="DMB247" s="1"/>
      <c r="DMC247" s="1"/>
      <c r="DVX247" s="1"/>
      <c r="DVY247" s="1"/>
      <c r="EFT247" s="1"/>
      <c r="EFU247" s="1"/>
      <c r="EPP247" s="1"/>
      <c r="EPQ247" s="1"/>
      <c r="EZL247" s="1"/>
      <c r="EZM247" s="1"/>
      <c r="FJH247" s="1"/>
      <c r="FJI247" s="1"/>
      <c r="FTD247" s="1"/>
      <c r="FTE247" s="1"/>
      <c r="GCZ247" s="1"/>
      <c r="GDA247" s="1"/>
      <c r="GMV247" s="1"/>
      <c r="GMW247" s="1"/>
      <c r="GWR247" s="1"/>
      <c r="GWS247" s="1"/>
      <c r="HGN247" s="1"/>
      <c r="HGO247" s="1"/>
      <c r="HQJ247" s="1"/>
      <c r="HQK247" s="1"/>
      <c r="IAF247" s="1"/>
      <c r="IAG247" s="1"/>
      <c r="IKB247" s="1"/>
      <c r="IKC247" s="1"/>
      <c r="ITX247" s="1"/>
      <c r="ITY247" s="1"/>
      <c r="JDT247" s="1"/>
      <c r="JDU247" s="1"/>
      <c r="JNP247" s="1"/>
      <c r="JNQ247" s="1"/>
      <c r="JXL247" s="1"/>
      <c r="JXM247" s="1"/>
      <c r="KHH247" s="1"/>
      <c r="KHI247" s="1"/>
      <c r="KRD247" s="1"/>
      <c r="KRE247" s="1"/>
      <c r="LAZ247" s="1"/>
      <c r="LBA247" s="1"/>
      <c r="LKV247" s="1"/>
      <c r="LKW247" s="1"/>
      <c r="LUR247" s="1"/>
      <c r="LUS247" s="1"/>
      <c r="MEN247" s="1"/>
      <c r="MEO247" s="1"/>
      <c r="MOJ247" s="1"/>
      <c r="MOK247" s="1"/>
      <c r="MYF247" s="1"/>
      <c r="MYG247" s="1"/>
      <c r="NIB247" s="1"/>
      <c r="NIC247" s="1"/>
      <c r="NRX247" s="1"/>
      <c r="NRY247" s="1"/>
      <c r="OBT247" s="1"/>
      <c r="OBU247" s="1"/>
      <c r="OLP247" s="1"/>
      <c r="OLQ247" s="1"/>
      <c r="OVL247" s="1"/>
      <c r="OVM247" s="1"/>
      <c r="PFH247" s="1"/>
      <c r="PFI247" s="1"/>
      <c r="PPD247" s="1"/>
      <c r="PPE247" s="1"/>
      <c r="PYZ247" s="1"/>
      <c r="PZA247" s="1"/>
      <c r="QIV247" s="1"/>
      <c r="QIW247" s="1"/>
      <c r="QSR247" s="1"/>
      <c r="QSS247" s="1"/>
      <c r="RCN247" s="1"/>
      <c r="RCO247" s="1"/>
      <c r="RMJ247" s="1"/>
      <c r="RMK247" s="1"/>
      <c r="RWF247" s="1"/>
      <c r="RWG247" s="1"/>
      <c r="SGB247" s="1"/>
      <c r="SGC247" s="1"/>
      <c r="SPX247" s="1"/>
      <c r="SPY247" s="1"/>
      <c r="SZT247" s="1"/>
      <c r="SZU247" s="1"/>
      <c r="TJP247" s="1"/>
      <c r="TJQ247" s="1"/>
      <c r="TTL247" s="1"/>
      <c r="TTM247" s="1"/>
      <c r="UDH247" s="1"/>
      <c r="UDI247" s="1"/>
      <c r="UND247" s="1"/>
      <c r="UNE247" s="1"/>
      <c r="UWZ247" s="1"/>
      <c r="UXA247" s="1"/>
      <c r="VGV247" s="1"/>
      <c r="VGW247" s="1"/>
      <c r="VQR247" s="1"/>
      <c r="VQS247" s="1"/>
      <c r="WAN247" s="1"/>
      <c r="WAO247" s="1"/>
      <c r="WKJ247" s="1"/>
      <c r="WKK247" s="1"/>
      <c r="WUF247" s="1"/>
      <c r="WUG247" s="1"/>
    </row>
    <row r="248" spans="1:997 1252:2021 2276:3045 3300:4069 4324:5093 5348:6117 6372:7141 7396:8165 8420:9189 9444:10213 10468:11237 11492:12261 12516:13285 13540:14309 14564:15333 15588:16101" ht="30" customHeight="1" x14ac:dyDescent="0.3">
      <c r="A248" s="7"/>
      <c r="B248" s="70"/>
      <c r="C248" s="31" t="s">
        <v>243</v>
      </c>
      <c r="D248" s="32" t="s">
        <v>245</v>
      </c>
      <c r="E248" s="17" t="s">
        <v>22</v>
      </c>
      <c r="F248" s="18">
        <v>6</v>
      </c>
      <c r="G248" s="85"/>
      <c r="H248" s="85">
        <f>G248*F248</f>
        <v>0</v>
      </c>
      <c r="I248" s="85"/>
      <c r="J248" s="85">
        <f>I248*F248</f>
        <v>0</v>
      </c>
      <c r="K248" s="85"/>
      <c r="L248" s="85">
        <f>+TRUNC(F248*K248)</f>
        <v>0</v>
      </c>
      <c r="M248" s="85">
        <f>G248+I248+K248</f>
        <v>0</v>
      </c>
      <c r="N248" s="85">
        <f>H248+J248+L248</f>
        <v>0</v>
      </c>
      <c r="O248" s="17"/>
      <c r="R248" s="5"/>
    </row>
    <row r="249" spans="1:997 1252:2021 2276:3045 3300:4069 4324:5093 5348:6117 6372:7141 7396:8165 8420:9189 9444:10213 10468:11237 11492:12261 12516:13285 13540:14309 14564:15333 15588:16101" s="23" customFormat="1" ht="30" customHeight="1" x14ac:dyDescent="0.3">
      <c r="A249" s="22"/>
      <c r="B249" s="75"/>
      <c r="C249" s="80" t="s">
        <v>143</v>
      </c>
      <c r="D249" s="83"/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4"/>
    </row>
    <row r="250" spans="1:997 1252:2021 2276:3045 3300:4069 4324:5093 5348:6117 6372:7141 7396:8165 8420:9189 9444:10213 10468:11237 11492:12261 12516:13285 13540:14309 14564:15333 15588:16101" ht="30" customHeight="1" x14ac:dyDescent="0.3">
      <c r="A250" s="7" t="s">
        <v>13</v>
      </c>
      <c r="B250" s="70" t="s">
        <v>16</v>
      </c>
      <c r="C250" s="30" t="s">
        <v>183</v>
      </c>
      <c r="D250" s="30" t="s">
        <v>225</v>
      </c>
      <c r="E250" s="17" t="s">
        <v>22</v>
      </c>
      <c r="F250" s="3">
        <v>1</v>
      </c>
      <c r="G250" s="85"/>
      <c r="H250" s="85">
        <f>G250*F250</f>
        <v>0</v>
      </c>
      <c r="I250" s="85"/>
      <c r="J250" s="85">
        <f>I250*F250</f>
        <v>0</v>
      </c>
      <c r="K250" s="85"/>
      <c r="L250" s="85">
        <f>+TRUNC(F250*K250)</f>
        <v>0</v>
      </c>
      <c r="M250" s="85">
        <f t="shared" ref="M250:N253" si="58">G250+I250+K250</f>
        <v>0</v>
      </c>
      <c r="N250" s="85">
        <f t="shared" si="58"/>
        <v>0</v>
      </c>
      <c r="O250" s="103"/>
      <c r="R250" s="5"/>
    </row>
    <row r="251" spans="1:997 1252:2021 2276:3045 3300:4069 4324:5093 5348:6117 6372:7141 7396:8165 8420:9189 9444:10213 10468:11237 11492:12261 12516:13285 13540:14309 14564:15333 15588:16101" ht="30" customHeight="1" x14ac:dyDescent="0.3">
      <c r="A251" s="7"/>
      <c r="B251" s="70"/>
      <c r="C251" s="30" t="s">
        <v>233</v>
      </c>
      <c r="D251" s="30" t="s">
        <v>225</v>
      </c>
      <c r="E251" s="17" t="s">
        <v>22</v>
      </c>
      <c r="F251" s="3">
        <v>1</v>
      </c>
      <c r="G251" s="85"/>
      <c r="H251" s="85">
        <f>G251*F251</f>
        <v>0</v>
      </c>
      <c r="I251" s="85"/>
      <c r="J251" s="85">
        <f>I251*F251</f>
        <v>0</v>
      </c>
      <c r="K251" s="85"/>
      <c r="L251" s="85">
        <f>+TRUNC(F251*K251)</f>
        <v>0</v>
      </c>
      <c r="M251" s="85">
        <f t="shared" si="58"/>
        <v>0</v>
      </c>
      <c r="N251" s="85">
        <f t="shared" si="58"/>
        <v>0</v>
      </c>
      <c r="O251" s="103"/>
      <c r="R251" s="5"/>
    </row>
    <row r="252" spans="1:997 1252:2021 2276:3045 3300:4069 4324:5093 5348:6117 6372:7141 7396:8165 8420:9189 9444:10213 10468:11237 11492:12261 12516:13285 13540:14309 14564:15333 15588:16101" ht="30" customHeight="1" x14ac:dyDescent="0.3">
      <c r="A252" s="7" t="s">
        <v>13</v>
      </c>
      <c r="B252" s="70" t="s">
        <v>16</v>
      </c>
      <c r="C252" s="30" t="s">
        <v>137</v>
      </c>
      <c r="D252" s="30" t="s">
        <v>138</v>
      </c>
      <c r="E252" s="17" t="s">
        <v>24</v>
      </c>
      <c r="F252" s="3">
        <f>((2.1*2.7)*2)+((3*2.7)*2)</f>
        <v>27.540000000000006</v>
      </c>
      <c r="G252" s="85"/>
      <c r="H252" s="85">
        <f>G252*F252</f>
        <v>0</v>
      </c>
      <c r="I252" s="85"/>
      <c r="J252" s="85">
        <f>I252*F252</f>
        <v>0</v>
      </c>
      <c r="K252" s="85"/>
      <c r="L252" s="85">
        <f>+TRUNC(F252*K252)</f>
        <v>0</v>
      </c>
      <c r="M252" s="85">
        <f t="shared" si="58"/>
        <v>0</v>
      </c>
      <c r="N252" s="85">
        <f t="shared" si="58"/>
        <v>0</v>
      </c>
      <c r="O252" s="103"/>
      <c r="R252" s="5"/>
    </row>
    <row r="253" spans="1:997 1252:2021 2276:3045 3300:4069 4324:5093 5348:6117 6372:7141 7396:8165 8420:9189 9444:10213 10468:11237 11492:12261 12516:13285 13540:14309 14564:15333 15588:16101" ht="30" customHeight="1" x14ac:dyDescent="0.3">
      <c r="A253" s="7"/>
      <c r="B253" s="70"/>
      <c r="C253" s="31" t="s">
        <v>295</v>
      </c>
      <c r="D253" s="30" t="s">
        <v>186</v>
      </c>
      <c r="E253" s="17" t="s">
        <v>26</v>
      </c>
      <c r="F253" s="3">
        <f>(2.1*2)+(3*2)</f>
        <v>10.199999999999999</v>
      </c>
      <c r="G253" s="85"/>
      <c r="H253" s="85">
        <f>G253*F253</f>
        <v>0</v>
      </c>
      <c r="I253" s="85"/>
      <c r="J253" s="85">
        <f>I253*F253</f>
        <v>0</v>
      </c>
      <c r="K253" s="85"/>
      <c r="L253" s="85">
        <f>+TRUNC(F253*K253)</f>
        <v>0</v>
      </c>
      <c r="M253" s="85">
        <f t="shared" si="58"/>
        <v>0</v>
      </c>
      <c r="N253" s="85">
        <f t="shared" si="58"/>
        <v>0</v>
      </c>
      <c r="O253" s="103"/>
    </row>
    <row r="254" spans="1:997 1252:2021 2276:3045 3300:4069 4324:5093 5348:6117 6372:7141 7396:8165 8420:9189 9444:10213 10468:11237 11492:12261 12516:13285 13540:14309 14564:15333 15588:16101" s="23" customFormat="1" ht="30" customHeight="1" x14ac:dyDescent="0.3">
      <c r="A254" s="22"/>
      <c r="B254" s="75"/>
      <c r="C254" s="80" t="s">
        <v>169</v>
      </c>
      <c r="D254" s="83"/>
      <c r="E254" s="83"/>
      <c r="F254" s="83"/>
      <c r="G254" s="83"/>
      <c r="H254" s="83"/>
      <c r="I254" s="83"/>
      <c r="J254" s="83"/>
      <c r="K254" s="83"/>
      <c r="L254" s="83"/>
      <c r="M254" s="83"/>
      <c r="N254" s="83"/>
      <c r="O254" s="84"/>
    </row>
    <row r="255" spans="1:997 1252:2021 2276:3045 3300:4069 4324:5093 5348:6117 6372:7141 7396:8165 8420:9189 9444:10213 10468:11237 11492:12261 12516:13285 13540:14309 14564:15333 15588:16101" ht="30" customHeight="1" x14ac:dyDescent="0.3">
      <c r="A255" s="7" t="s">
        <v>13</v>
      </c>
      <c r="B255" s="70" t="s">
        <v>16</v>
      </c>
      <c r="C255" s="30" t="s">
        <v>179</v>
      </c>
      <c r="D255" s="30" t="s">
        <v>303</v>
      </c>
      <c r="E255" s="17" t="s">
        <v>24</v>
      </c>
      <c r="F255" s="3">
        <v>6</v>
      </c>
      <c r="G255" s="85"/>
      <c r="H255" s="85">
        <f>G255*F255</f>
        <v>0</v>
      </c>
      <c r="I255" s="85"/>
      <c r="J255" s="85">
        <f>I255*F255</f>
        <v>0</v>
      </c>
      <c r="K255" s="85"/>
      <c r="L255" s="85">
        <f>+TRUNC(F255*K255)</f>
        <v>0</v>
      </c>
      <c r="M255" s="85">
        <f t="shared" ref="M255:N257" si="59">G255+I255+K255</f>
        <v>0</v>
      </c>
      <c r="N255" s="85">
        <f t="shared" si="59"/>
        <v>0</v>
      </c>
      <c r="O255" s="103"/>
      <c r="R255" s="5"/>
    </row>
    <row r="256" spans="1:997 1252:2021 2276:3045 3300:4069 4324:5093 5348:6117 6372:7141 7396:8165 8420:9189 9444:10213 10468:11237 11492:12261 12516:13285 13540:14309 14564:15333 15588:16101" ht="30" customHeight="1" x14ac:dyDescent="0.3">
      <c r="A256" s="7" t="s">
        <v>13</v>
      </c>
      <c r="B256" s="70" t="s">
        <v>19</v>
      </c>
      <c r="C256" s="30" t="s">
        <v>237</v>
      </c>
      <c r="D256" s="30" t="s">
        <v>236</v>
      </c>
      <c r="E256" s="17" t="s">
        <v>24</v>
      </c>
      <c r="F256" s="6">
        <v>6</v>
      </c>
      <c r="G256" s="85"/>
      <c r="H256" s="85">
        <f>G256*F256</f>
        <v>0</v>
      </c>
      <c r="I256" s="85"/>
      <c r="J256" s="85">
        <f>I256*F256</f>
        <v>0</v>
      </c>
      <c r="K256" s="85"/>
      <c r="L256" s="85">
        <f>+TRUNC(F256*K256)</f>
        <v>0</v>
      </c>
      <c r="M256" s="85">
        <f t="shared" si="59"/>
        <v>0</v>
      </c>
      <c r="N256" s="85">
        <f t="shared" si="59"/>
        <v>0</v>
      </c>
      <c r="O256" s="17"/>
    </row>
    <row r="257" spans="1:997 1252:2021 2276:3045 3300:4069 4324:5093 5348:6117 6372:7141 7396:8165 8420:9189 9444:10213 10468:11237 11492:12261 12516:13285 13540:14309 14564:15333 15588:16101" ht="30" customHeight="1" x14ac:dyDescent="0.3">
      <c r="A257" s="7"/>
      <c r="B257" s="70"/>
      <c r="C257" s="30" t="s">
        <v>238</v>
      </c>
      <c r="D257" s="30" t="s">
        <v>239</v>
      </c>
      <c r="E257" s="17" t="s">
        <v>26</v>
      </c>
      <c r="F257" s="3">
        <v>1</v>
      </c>
      <c r="G257" s="85"/>
      <c r="H257" s="85">
        <f>G257*F257</f>
        <v>0</v>
      </c>
      <c r="I257" s="85"/>
      <c r="J257" s="85">
        <f>I257*F257</f>
        <v>0</v>
      </c>
      <c r="K257" s="85"/>
      <c r="L257" s="85">
        <f>+TRUNC(F257*K257)</f>
        <v>0</v>
      </c>
      <c r="M257" s="85">
        <f t="shared" si="59"/>
        <v>0</v>
      </c>
      <c r="N257" s="85">
        <f t="shared" si="59"/>
        <v>0</v>
      </c>
      <c r="O257" s="103"/>
      <c r="R257" s="5"/>
    </row>
    <row r="258" spans="1:997 1252:2021 2276:3045 3300:4069 4324:5093 5348:6117 6372:7141 7396:8165 8420:9189 9444:10213 10468:11237 11492:12261 12516:13285 13540:14309 14564:15333 15588:16101" s="111" customFormat="1" ht="30" customHeight="1" x14ac:dyDescent="0.3">
      <c r="A258" s="108"/>
      <c r="B258" s="110"/>
      <c r="C258" s="109" t="s">
        <v>21</v>
      </c>
      <c r="D258" s="109"/>
      <c r="E258" s="108"/>
      <c r="F258" s="108"/>
      <c r="G258" s="107"/>
      <c r="H258" s="107">
        <f>SUM(H247:H257)</f>
        <v>0</v>
      </c>
      <c r="I258" s="107"/>
      <c r="J258" s="107">
        <f>SUM(J247:J257)</f>
        <v>0</v>
      </c>
      <c r="K258" s="107"/>
      <c r="L258" s="107">
        <f>SUM(L257:L257)</f>
        <v>0</v>
      </c>
      <c r="M258" s="107"/>
      <c r="N258" s="107">
        <f>H258+J258+L258</f>
        <v>0</v>
      </c>
      <c r="O258" s="108"/>
    </row>
    <row r="259" spans="1:997 1252:2021 2276:3045 3300:4069 4324:5093 5348:6117 6372:7141 7396:8165 8420:9189 9444:10213 10468:11237 11492:12261 12516:13285 13540:14309 14564:15333 15588:16101" s="25" customFormat="1" ht="30" customHeight="1" x14ac:dyDescent="0.3">
      <c r="A259" s="24"/>
      <c r="B259" s="77"/>
      <c r="C259" s="140" t="s">
        <v>151</v>
      </c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2"/>
    </row>
    <row r="260" spans="1:997 1252:2021 2276:3045 3300:4069 4324:5093 5348:6117 6372:7141 7396:8165 8420:9189 9444:10213 10468:11237 11492:12261 12516:13285 13540:14309 14564:15333 15588:16101" s="23" customFormat="1" ht="30" customHeight="1" x14ac:dyDescent="0.3">
      <c r="A260" s="22"/>
      <c r="B260" s="75"/>
      <c r="C260" s="80" t="s">
        <v>142</v>
      </c>
      <c r="D260" s="83"/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4"/>
    </row>
    <row r="261" spans="1:997 1252:2021 2276:3045 3300:4069 4324:5093 5348:6117 6372:7141 7396:8165 8420:9189 9444:10213 10468:11237 11492:12261 12516:13285 13540:14309 14564:15333 15588:16101" s="81" customFormat="1" ht="30" customHeight="1" x14ac:dyDescent="0.3">
      <c r="A261" s="7" t="s">
        <v>13</v>
      </c>
      <c r="B261" s="70" t="s">
        <v>16</v>
      </c>
      <c r="C261" s="87" t="s">
        <v>25</v>
      </c>
      <c r="D261" s="87" t="s">
        <v>115</v>
      </c>
      <c r="E261" s="88" t="s">
        <v>24</v>
      </c>
      <c r="F261" s="6">
        <f>14.73+22.41</f>
        <v>37.14</v>
      </c>
      <c r="G261" s="60"/>
      <c r="H261" s="60">
        <f t="shared" ref="H261" si="60">G261*F261</f>
        <v>0</v>
      </c>
      <c r="I261" s="60"/>
      <c r="J261" s="60">
        <f>I261*F261</f>
        <v>0</v>
      </c>
      <c r="K261" s="60"/>
      <c r="L261" s="60">
        <f>+TRUNC(F261*K261)</f>
        <v>0</v>
      </c>
      <c r="M261" s="60">
        <f>G261+I261+K261</f>
        <v>0</v>
      </c>
      <c r="N261" s="60">
        <f>H261+J261+L261</f>
        <v>0</v>
      </c>
      <c r="O261" s="94"/>
      <c r="R261" s="82"/>
      <c r="HT261" s="1"/>
      <c r="HU261" s="1"/>
      <c r="RP261" s="1"/>
      <c r="RQ261" s="1"/>
      <c r="ABL261" s="1"/>
      <c r="ABM261" s="1"/>
      <c r="ALH261" s="1"/>
      <c r="ALI261" s="1"/>
      <c r="AVD261" s="1"/>
      <c r="AVE261" s="1"/>
      <c r="BEZ261" s="1"/>
      <c r="BFA261" s="1"/>
      <c r="BOV261" s="1"/>
      <c r="BOW261" s="1"/>
      <c r="BYR261" s="1"/>
      <c r="BYS261" s="1"/>
      <c r="CIN261" s="1"/>
      <c r="CIO261" s="1"/>
      <c r="CSJ261" s="1"/>
      <c r="CSK261" s="1"/>
      <c r="DCF261" s="1"/>
      <c r="DCG261" s="1"/>
      <c r="DMB261" s="1"/>
      <c r="DMC261" s="1"/>
      <c r="DVX261" s="1"/>
      <c r="DVY261" s="1"/>
      <c r="EFT261" s="1"/>
      <c r="EFU261" s="1"/>
      <c r="EPP261" s="1"/>
      <c r="EPQ261" s="1"/>
      <c r="EZL261" s="1"/>
      <c r="EZM261" s="1"/>
      <c r="FJH261" s="1"/>
      <c r="FJI261" s="1"/>
      <c r="FTD261" s="1"/>
      <c r="FTE261" s="1"/>
      <c r="GCZ261" s="1"/>
      <c r="GDA261" s="1"/>
      <c r="GMV261" s="1"/>
      <c r="GMW261" s="1"/>
      <c r="GWR261" s="1"/>
      <c r="GWS261" s="1"/>
      <c r="HGN261" s="1"/>
      <c r="HGO261" s="1"/>
      <c r="HQJ261" s="1"/>
      <c r="HQK261" s="1"/>
      <c r="IAF261" s="1"/>
      <c r="IAG261" s="1"/>
      <c r="IKB261" s="1"/>
      <c r="IKC261" s="1"/>
      <c r="ITX261" s="1"/>
      <c r="ITY261" s="1"/>
      <c r="JDT261" s="1"/>
      <c r="JDU261" s="1"/>
      <c r="JNP261" s="1"/>
      <c r="JNQ261" s="1"/>
      <c r="JXL261" s="1"/>
      <c r="JXM261" s="1"/>
      <c r="KHH261" s="1"/>
      <c r="KHI261" s="1"/>
      <c r="KRD261" s="1"/>
      <c r="KRE261" s="1"/>
      <c r="LAZ261" s="1"/>
      <c r="LBA261" s="1"/>
      <c r="LKV261" s="1"/>
      <c r="LKW261" s="1"/>
      <c r="LUR261" s="1"/>
      <c r="LUS261" s="1"/>
      <c r="MEN261" s="1"/>
      <c r="MEO261" s="1"/>
      <c r="MOJ261" s="1"/>
      <c r="MOK261" s="1"/>
      <c r="MYF261" s="1"/>
      <c r="MYG261" s="1"/>
      <c r="NIB261" s="1"/>
      <c r="NIC261" s="1"/>
      <c r="NRX261" s="1"/>
      <c r="NRY261" s="1"/>
      <c r="OBT261" s="1"/>
      <c r="OBU261" s="1"/>
      <c r="OLP261" s="1"/>
      <c r="OLQ261" s="1"/>
      <c r="OVL261" s="1"/>
      <c r="OVM261" s="1"/>
      <c r="PFH261" s="1"/>
      <c r="PFI261" s="1"/>
      <c r="PPD261" s="1"/>
      <c r="PPE261" s="1"/>
      <c r="PYZ261" s="1"/>
      <c r="PZA261" s="1"/>
      <c r="QIV261" s="1"/>
      <c r="QIW261" s="1"/>
      <c r="QSR261" s="1"/>
      <c r="QSS261" s="1"/>
      <c r="RCN261" s="1"/>
      <c r="RCO261" s="1"/>
      <c r="RMJ261" s="1"/>
      <c r="RMK261" s="1"/>
      <c r="RWF261" s="1"/>
      <c r="RWG261" s="1"/>
      <c r="SGB261" s="1"/>
      <c r="SGC261" s="1"/>
      <c r="SPX261" s="1"/>
      <c r="SPY261" s="1"/>
      <c r="SZT261" s="1"/>
      <c r="SZU261" s="1"/>
      <c r="TJP261" s="1"/>
      <c r="TJQ261" s="1"/>
      <c r="TTL261" s="1"/>
      <c r="TTM261" s="1"/>
      <c r="UDH261" s="1"/>
      <c r="UDI261" s="1"/>
      <c r="UND261" s="1"/>
      <c r="UNE261" s="1"/>
      <c r="UWZ261" s="1"/>
      <c r="UXA261" s="1"/>
      <c r="VGV261" s="1"/>
      <c r="VGW261" s="1"/>
      <c r="VQR261" s="1"/>
      <c r="VQS261" s="1"/>
      <c r="WAN261" s="1"/>
      <c r="WAO261" s="1"/>
      <c r="WKJ261" s="1"/>
      <c r="WKK261" s="1"/>
      <c r="WUF261" s="1"/>
      <c r="WUG261" s="1"/>
    </row>
    <row r="262" spans="1:997 1252:2021 2276:3045 3300:4069 4324:5093 5348:6117 6372:7141 7396:8165 8420:9189 9444:10213 10468:11237 11492:12261 12516:13285 13540:14309 14564:15333 15588:16101" ht="30" customHeight="1" x14ac:dyDescent="0.3">
      <c r="A262" s="7"/>
      <c r="B262" s="70"/>
      <c r="C262" s="31" t="s">
        <v>243</v>
      </c>
      <c r="D262" s="32" t="s">
        <v>245</v>
      </c>
      <c r="E262" s="17" t="s">
        <v>22</v>
      </c>
      <c r="F262" s="18">
        <v>15</v>
      </c>
      <c r="G262" s="85"/>
      <c r="H262" s="85">
        <f>G262*F262</f>
        <v>0</v>
      </c>
      <c r="I262" s="85"/>
      <c r="J262" s="85">
        <f>I262*F262</f>
        <v>0</v>
      </c>
      <c r="K262" s="85"/>
      <c r="L262" s="85">
        <f>+TRUNC(F262*K262)</f>
        <v>0</v>
      </c>
      <c r="M262" s="85">
        <f>G262+I262+K262</f>
        <v>0</v>
      </c>
      <c r="N262" s="85">
        <f>H262+J262+L262</f>
        <v>0</v>
      </c>
      <c r="O262" s="17"/>
      <c r="R262" s="5"/>
    </row>
    <row r="263" spans="1:997 1252:2021 2276:3045 3300:4069 4324:5093 5348:6117 6372:7141 7396:8165 8420:9189 9444:10213 10468:11237 11492:12261 12516:13285 13540:14309 14564:15333 15588:16101" s="23" customFormat="1" ht="30" customHeight="1" x14ac:dyDescent="0.3">
      <c r="A263" s="22"/>
      <c r="B263" s="75"/>
      <c r="C263" s="80" t="s">
        <v>143</v>
      </c>
      <c r="D263" s="83"/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4"/>
    </row>
    <row r="264" spans="1:997 1252:2021 2276:3045 3300:4069 4324:5093 5348:6117 6372:7141 7396:8165 8420:9189 9444:10213 10468:11237 11492:12261 12516:13285 13540:14309 14564:15333 15588:16101" ht="30" customHeight="1" x14ac:dyDescent="0.3">
      <c r="A264" s="7" t="s">
        <v>13</v>
      </c>
      <c r="B264" s="70" t="s">
        <v>16</v>
      </c>
      <c r="C264" s="30" t="s">
        <v>183</v>
      </c>
      <c r="D264" s="30" t="s">
        <v>225</v>
      </c>
      <c r="E264" s="17" t="s">
        <v>22</v>
      </c>
      <c r="F264" s="3">
        <v>2</v>
      </c>
      <c r="G264" s="85"/>
      <c r="H264" s="85">
        <f>G264*F264</f>
        <v>0</v>
      </c>
      <c r="I264" s="85"/>
      <c r="J264" s="85">
        <f>I264*F264</f>
        <v>0</v>
      </c>
      <c r="K264" s="85"/>
      <c r="L264" s="85">
        <f>+TRUNC(F264*K264)</f>
        <v>0</v>
      </c>
      <c r="M264" s="85">
        <f t="shared" ref="M264:N267" si="61">G264+I264+K264</f>
        <v>0</v>
      </c>
      <c r="N264" s="85">
        <f t="shared" si="61"/>
        <v>0</v>
      </c>
      <c r="O264" s="103"/>
      <c r="R264" s="5"/>
    </row>
    <row r="265" spans="1:997 1252:2021 2276:3045 3300:4069 4324:5093 5348:6117 6372:7141 7396:8165 8420:9189 9444:10213 10468:11237 11492:12261 12516:13285 13540:14309 14564:15333 15588:16101" ht="30" customHeight="1" x14ac:dyDescent="0.3">
      <c r="A265" s="7"/>
      <c r="B265" s="70"/>
      <c r="C265" s="30" t="s">
        <v>233</v>
      </c>
      <c r="D265" s="30" t="s">
        <v>225</v>
      </c>
      <c r="E265" s="17" t="s">
        <v>22</v>
      </c>
      <c r="F265" s="3">
        <v>2</v>
      </c>
      <c r="G265" s="85"/>
      <c r="H265" s="85">
        <f>G265*F265</f>
        <v>0</v>
      </c>
      <c r="I265" s="85"/>
      <c r="J265" s="85">
        <f>I265*F265</f>
        <v>0</v>
      </c>
      <c r="K265" s="85"/>
      <c r="L265" s="85">
        <f>+TRUNC(F265*K265)</f>
        <v>0</v>
      </c>
      <c r="M265" s="85">
        <f t="shared" si="61"/>
        <v>0</v>
      </c>
      <c r="N265" s="85">
        <f t="shared" si="61"/>
        <v>0</v>
      </c>
      <c r="O265" s="103"/>
      <c r="R265" s="5"/>
    </row>
    <row r="266" spans="1:997 1252:2021 2276:3045 3300:4069 4324:5093 5348:6117 6372:7141 7396:8165 8420:9189 9444:10213 10468:11237 11492:12261 12516:13285 13540:14309 14564:15333 15588:16101" ht="30" customHeight="1" x14ac:dyDescent="0.3">
      <c r="A266" s="7" t="s">
        <v>13</v>
      </c>
      <c r="B266" s="70" t="s">
        <v>16</v>
      </c>
      <c r="C266" s="30" t="s">
        <v>137</v>
      </c>
      <c r="D266" s="30" t="s">
        <v>138</v>
      </c>
      <c r="E266" s="17" t="s">
        <v>24</v>
      </c>
      <c r="F266" s="3">
        <f>((2.6*2.7)*2)+((2.6*2.7)*2)+((4.8+4+3.6+3+1.7+2.3+1.4+1.7)*2.7)</f>
        <v>88.830000000000013</v>
      </c>
      <c r="G266" s="85"/>
      <c r="H266" s="85">
        <f>G266*F266</f>
        <v>0</v>
      </c>
      <c r="I266" s="85"/>
      <c r="J266" s="85">
        <f>I266*F266</f>
        <v>0</v>
      </c>
      <c r="K266" s="85"/>
      <c r="L266" s="85">
        <f>+TRUNC(F266*K266)</f>
        <v>0</v>
      </c>
      <c r="M266" s="85">
        <f t="shared" si="61"/>
        <v>0</v>
      </c>
      <c r="N266" s="85">
        <f t="shared" si="61"/>
        <v>0</v>
      </c>
      <c r="O266" s="103"/>
      <c r="R266" s="5"/>
    </row>
    <row r="267" spans="1:997 1252:2021 2276:3045 3300:4069 4324:5093 5348:6117 6372:7141 7396:8165 8420:9189 9444:10213 10468:11237 11492:12261 12516:13285 13540:14309 14564:15333 15588:16101" ht="30" customHeight="1" x14ac:dyDescent="0.3">
      <c r="A267" s="7"/>
      <c r="B267" s="70"/>
      <c r="C267" s="31" t="s">
        <v>295</v>
      </c>
      <c r="D267" s="30" t="s">
        <v>186</v>
      </c>
      <c r="E267" s="17" t="s">
        <v>26</v>
      </c>
      <c r="F267" s="3">
        <f>(2.6*2)+(2.6*2)+(4.8+4+3.6+3+1.7+2.3+1.4+1.7)</f>
        <v>32.9</v>
      </c>
      <c r="G267" s="85"/>
      <c r="H267" s="85">
        <f>G267*F267</f>
        <v>0</v>
      </c>
      <c r="I267" s="85"/>
      <c r="J267" s="85">
        <f>I267*F267</f>
        <v>0</v>
      </c>
      <c r="K267" s="85"/>
      <c r="L267" s="85">
        <f>+TRUNC(F267*K267)</f>
        <v>0</v>
      </c>
      <c r="M267" s="85">
        <f t="shared" si="61"/>
        <v>0</v>
      </c>
      <c r="N267" s="85">
        <f t="shared" si="61"/>
        <v>0</v>
      </c>
      <c r="O267" s="103"/>
    </row>
    <row r="268" spans="1:997 1252:2021 2276:3045 3300:4069 4324:5093 5348:6117 6372:7141 7396:8165 8420:9189 9444:10213 10468:11237 11492:12261 12516:13285 13540:14309 14564:15333 15588:16101" s="23" customFormat="1" ht="30" customHeight="1" x14ac:dyDescent="0.3">
      <c r="A268" s="22"/>
      <c r="B268" s="75"/>
      <c r="C268" s="80" t="s">
        <v>169</v>
      </c>
      <c r="D268" s="83"/>
      <c r="E268" s="83"/>
      <c r="F268" s="83"/>
      <c r="G268" s="83"/>
      <c r="H268" s="83"/>
      <c r="I268" s="83"/>
      <c r="J268" s="83"/>
      <c r="K268" s="83"/>
      <c r="L268" s="83"/>
      <c r="M268" s="83"/>
      <c r="N268" s="83"/>
      <c r="O268" s="84"/>
    </row>
    <row r="269" spans="1:997 1252:2021 2276:3045 3300:4069 4324:5093 5348:6117 6372:7141 7396:8165 8420:9189 9444:10213 10468:11237 11492:12261 12516:13285 13540:14309 14564:15333 15588:16101" ht="30" customHeight="1" x14ac:dyDescent="0.3">
      <c r="A269" s="7" t="s">
        <v>13</v>
      </c>
      <c r="B269" s="70" t="s">
        <v>16</v>
      </c>
      <c r="C269" s="30" t="s">
        <v>179</v>
      </c>
      <c r="D269" s="30" t="s">
        <v>303</v>
      </c>
      <c r="E269" s="17" t="s">
        <v>24</v>
      </c>
      <c r="F269" s="3">
        <f>14.73+22.41</f>
        <v>37.14</v>
      </c>
      <c r="G269" s="85"/>
      <c r="H269" s="85">
        <f>G269*F269</f>
        <v>0</v>
      </c>
      <c r="I269" s="85"/>
      <c r="J269" s="85">
        <f>I269*F269</f>
        <v>0</v>
      </c>
      <c r="K269" s="85"/>
      <c r="L269" s="85">
        <f>+TRUNC(F269*K269)</f>
        <v>0</v>
      </c>
      <c r="M269" s="85">
        <f t="shared" ref="M269:N271" si="62">G269+I269+K269</f>
        <v>0</v>
      </c>
      <c r="N269" s="85">
        <f t="shared" si="62"/>
        <v>0</v>
      </c>
      <c r="O269" s="103"/>
      <c r="R269" s="5"/>
    </row>
    <row r="270" spans="1:997 1252:2021 2276:3045 3300:4069 4324:5093 5348:6117 6372:7141 7396:8165 8420:9189 9444:10213 10468:11237 11492:12261 12516:13285 13540:14309 14564:15333 15588:16101" ht="30" customHeight="1" x14ac:dyDescent="0.3">
      <c r="A270" s="7" t="s">
        <v>13</v>
      </c>
      <c r="B270" s="70" t="s">
        <v>19</v>
      </c>
      <c r="C270" s="30" t="s">
        <v>237</v>
      </c>
      <c r="D270" s="30" t="s">
        <v>236</v>
      </c>
      <c r="E270" s="17" t="s">
        <v>24</v>
      </c>
      <c r="F270" s="6">
        <v>37</v>
      </c>
      <c r="G270" s="85"/>
      <c r="H270" s="85">
        <f>G270*F270</f>
        <v>0</v>
      </c>
      <c r="I270" s="85"/>
      <c r="J270" s="85">
        <f>I270*F270</f>
        <v>0</v>
      </c>
      <c r="K270" s="85"/>
      <c r="L270" s="85">
        <f>+TRUNC(F270*K270)</f>
        <v>0</v>
      </c>
      <c r="M270" s="85">
        <f t="shared" si="62"/>
        <v>0</v>
      </c>
      <c r="N270" s="85">
        <f t="shared" si="62"/>
        <v>0</v>
      </c>
      <c r="O270" s="17"/>
    </row>
    <row r="271" spans="1:997 1252:2021 2276:3045 3300:4069 4324:5093 5348:6117 6372:7141 7396:8165 8420:9189 9444:10213 10468:11237 11492:12261 12516:13285 13540:14309 14564:15333 15588:16101" ht="30" customHeight="1" x14ac:dyDescent="0.3">
      <c r="A271" s="7"/>
      <c r="B271" s="70"/>
      <c r="C271" s="30" t="s">
        <v>238</v>
      </c>
      <c r="D271" s="30" t="s">
        <v>239</v>
      </c>
      <c r="E271" s="17" t="s">
        <v>26</v>
      </c>
      <c r="F271" s="3">
        <v>1</v>
      </c>
      <c r="G271" s="85"/>
      <c r="H271" s="85">
        <f>G271*F271</f>
        <v>0</v>
      </c>
      <c r="I271" s="85"/>
      <c r="J271" s="85">
        <f>I271*F271</f>
        <v>0</v>
      </c>
      <c r="K271" s="85"/>
      <c r="L271" s="85">
        <f>+TRUNC(F271*K271)</f>
        <v>0</v>
      </c>
      <c r="M271" s="85">
        <f t="shared" si="62"/>
        <v>0</v>
      </c>
      <c r="N271" s="85">
        <f t="shared" si="62"/>
        <v>0</v>
      </c>
      <c r="O271" s="103"/>
      <c r="R271" s="5"/>
    </row>
    <row r="272" spans="1:997 1252:2021 2276:3045 3300:4069 4324:5093 5348:6117 6372:7141 7396:8165 8420:9189 9444:10213 10468:11237 11492:12261 12516:13285 13540:14309 14564:15333 15588:16101" s="111" customFormat="1" ht="30" customHeight="1" x14ac:dyDescent="0.3">
      <c r="A272" s="108"/>
      <c r="B272" s="110"/>
      <c r="C272" s="109" t="s">
        <v>21</v>
      </c>
      <c r="D272" s="109"/>
      <c r="E272" s="108"/>
      <c r="F272" s="108"/>
      <c r="G272" s="107"/>
      <c r="H272" s="107">
        <f>SUM(H261:H271)</f>
        <v>0</v>
      </c>
      <c r="I272" s="107"/>
      <c r="J272" s="107">
        <f>SUM(J261:J271)</f>
        <v>0</v>
      </c>
      <c r="K272" s="107"/>
      <c r="L272" s="107">
        <f>SUM(L271:L271)</f>
        <v>0</v>
      </c>
      <c r="M272" s="107"/>
      <c r="N272" s="107">
        <f>H272+J272+L272</f>
        <v>0</v>
      </c>
      <c r="O272" s="108"/>
    </row>
    <row r="273" spans="1:997 1252:2021 2276:3045 3300:4069 4324:5093 5348:6117 6372:7141 7396:8165 8420:9189 9444:10213 10468:11237 11492:12261 12516:13285 13540:14309 14564:15333 15588:16101" s="25" customFormat="1" ht="30" customHeight="1" x14ac:dyDescent="0.3">
      <c r="A273" s="24"/>
      <c r="B273" s="77"/>
      <c r="C273" s="140" t="s">
        <v>152</v>
      </c>
      <c r="D273" s="141"/>
      <c r="E273" s="141"/>
      <c r="F273" s="141"/>
      <c r="G273" s="141"/>
      <c r="H273" s="141"/>
      <c r="I273" s="141"/>
      <c r="J273" s="141"/>
      <c r="K273" s="141"/>
      <c r="L273" s="141"/>
      <c r="M273" s="141"/>
      <c r="N273" s="141"/>
      <c r="O273" s="142"/>
    </row>
    <row r="274" spans="1:997 1252:2021 2276:3045 3300:4069 4324:5093 5348:6117 6372:7141 7396:8165 8420:9189 9444:10213 10468:11237 11492:12261 12516:13285 13540:14309 14564:15333 15588:16101" s="23" customFormat="1" ht="30" customHeight="1" x14ac:dyDescent="0.3">
      <c r="A274" s="22"/>
      <c r="B274" s="75"/>
      <c r="C274" s="80" t="s">
        <v>142</v>
      </c>
      <c r="D274" s="83"/>
      <c r="E274" s="83"/>
      <c r="F274" s="83"/>
      <c r="G274" s="83"/>
      <c r="H274" s="83"/>
      <c r="I274" s="83"/>
      <c r="J274" s="83"/>
      <c r="K274" s="83"/>
      <c r="L274" s="83"/>
      <c r="M274" s="83"/>
      <c r="N274" s="83"/>
      <c r="O274" s="84"/>
    </row>
    <row r="275" spans="1:997 1252:2021 2276:3045 3300:4069 4324:5093 5348:6117 6372:7141 7396:8165 8420:9189 9444:10213 10468:11237 11492:12261 12516:13285 13540:14309 14564:15333 15588:16101" s="81" customFormat="1" ht="30" customHeight="1" x14ac:dyDescent="0.3">
      <c r="A275" s="7" t="s">
        <v>13</v>
      </c>
      <c r="B275" s="70" t="s">
        <v>16</v>
      </c>
      <c r="C275" s="87" t="s">
        <v>25</v>
      </c>
      <c r="D275" s="87" t="s">
        <v>115</v>
      </c>
      <c r="E275" s="88" t="s">
        <v>24</v>
      </c>
      <c r="F275" s="6">
        <f>18.4</f>
        <v>18.399999999999999</v>
      </c>
      <c r="G275" s="60"/>
      <c r="H275" s="60">
        <f t="shared" ref="H275" si="63">G275*F275</f>
        <v>0</v>
      </c>
      <c r="I275" s="60"/>
      <c r="J275" s="60">
        <f>I275*F275</f>
        <v>0</v>
      </c>
      <c r="K275" s="60"/>
      <c r="L275" s="60">
        <f>+TRUNC(F275*K275)</f>
        <v>0</v>
      </c>
      <c r="M275" s="60">
        <f>G275+I275+K275</f>
        <v>0</v>
      </c>
      <c r="N275" s="60">
        <f>H275+J275+L275</f>
        <v>0</v>
      </c>
      <c r="O275" s="94"/>
      <c r="R275" s="82"/>
      <c r="HT275" s="1"/>
      <c r="HU275" s="1"/>
      <c r="RP275" s="1"/>
      <c r="RQ275" s="1"/>
      <c r="ABL275" s="1"/>
      <c r="ABM275" s="1"/>
      <c r="ALH275" s="1"/>
      <c r="ALI275" s="1"/>
      <c r="AVD275" s="1"/>
      <c r="AVE275" s="1"/>
      <c r="BEZ275" s="1"/>
      <c r="BFA275" s="1"/>
      <c r="BOV275" s="1"/>
      <c r="BOW275" s="1"/>
      <c r="BYR275" s="1"/>
      <c r="BYS275" s="1"/>
      <c r="CIN275" s="1"/>
      <c r="CIO275" s="1"/>
      <c r="CSJ275" s="1"/>
      <c r="CSK275" s="1"/>
      <c r="DCF275" s="1"/>
      <c r="DCG275" s="1"/>
      <c r="DMB275" s="1"/>
      <c r="DMC275" s="1"/>
      <c r="DVX275" s="1"/>
      <c r="DVY275" s="1"/>
      <c r="EFT275" s="1"/>
      <c r="EFU275" s="1"/>
      <c r="EPP275" s="1"/>
      <c r="EPQ275" s="1"/>
      <c r="EZL275" s="1"/>
      <c r="EZM275" s="1"/>
      <c r="FJH275" s="1"/>
      <c r="FJI275" s="1"/>
      <c r="FTD275" s="1"/>
      <c r="FTE275" s="1"/>
      <c r="GCZ275" s="1"/>
      <c r="GDA275" s="1"/>
      <c r="GMV275" s="1"/>
      <c r="GMW275" s="1"/>
      <c r="GWR275" s="1"/>
      <c r="GWS275" s="1"/>
      <c r="HGN275" s="1"/>
      <c r="HGO275" s="1"/>
      <c r="HQJ275" s="1"/>
      <c r="HQK275" s="1"/>
      <c r="IAF275" s="1"/>
      <c r="IAG275" s="1"/>
      <c r="IKB275" s="1"/>
      <c r="IKC275" s="1"/>
      <c r="ITX275" s="1"/>
      <c r="ITY275" s="1"/>
      <c r="JDT275" s="1"/>
      <c r="JDU275" s="1"/>
      <c r="JNP275" s="1"/>
      <c r="JNQ275" s="1"/>
      <c r="JXL275" s="1"/>
      <c r="JXM275" s="1"/>
      <c r="KHH275" s="1"/>
      <c r="KHI275" s="1"/>
      <c r="KRD275" s="1"/>
      <c r="KRE275" s="1"/>
      <c r="LAZ275" s="1"/>
      <c r="LBA275" s="1"/>
      <c r="LKV275" s="1"/>
      <c r="LKW275" s="1"/>
      <c r="LUR275" s="1"/>
      <c r="LUS275" s="1"/>
      <c r="MEN275" s="1"/>
      <c r="MEO275" s="1"/>
      <c r="MOJ275" s="1"/>
      <c r="MOK275" s="1"/>
      <c r="MYF275" s="1"/>
      <c r="MYG275" s="1"/>
      <c r="NIB275" s="1"/>
      <c r="NIC275" s="1"/>
      <c r="NRX275" s="1"/>
      <c r="NRY275" s="1"/>
      <c r="OBT275" s="1"/>
      <c r="OBU275" s="1"/>
      <c r="OLP275" s="1"/>
      <c r="OLQ275" s="1"/>
      <c r="OVL275" s="1"/>
      <c r="OVM275" s="1"/>
      <c r="PFH275" s="1"/>
      <c r="PFI275" s="1"/>
      <c r="PPD275" s="1"/>
      <c r="PPE275" s="1"/>
      <c r="PYZ275" s="1"/>
      <c r="PZA275" s="1"/>
      <c r="QIV275" s="1"/>
      <c r="QIW275" s="1"/>
      <c r="QSR275" s="1"/>
      <c r="QSS275" s="1"/>
      <c r="RCN275" s="1"/>
      <c r="RCO275" s="1"/>
      <c r="RMJ275" s="1"/>
      <c r="RMK275" s="1"/>
      <c r="RWF275" s="1"/>
      <c r="RWG275" s="1"/>
      <c r="SGB275" s="1"/>
      <c r="SGC275" s="1"/>
      <c r="SPX275" s="1"/>
      <c r="SPY275" s="1"/>
      <c r="SZT275" s="1"/>
      <c r="SZU275" s="1"/>
      <c r="TJP275" s="1"/>
      <c r="TJQ275" s="1"/>
      <c r="TTL275" s="1"/>
      <c r="TTM275" s="1"/>
      <c r="UDH275" s="1"/>
      <c r="UDI275" s="1"/>
      <c r="UND275" s="1"/>
      <c r="UNE275" s="1"/>
      <c r="UWZ275" s="1"/>
      <c r="UXA275" s="1"/>
      <c r="VGV275" s="1"/>
      <c r="VGW275" s="1"/>
      <c r="VQR275" s="1"/>
      <c r="VQS275" s="1"/>
      <c r="WAN275" s="1"/>
      <c r="WAO275" s="1"/>
      <c r="WKJ275" s="1"/>
      <c r="WKK275" s="1"/>
      <c r="WUF275" s="1"/>
      <c r="WUG275" s="1"/>
    </row>
    <row r="276" spans="1:997 1252:2021 2276:3045 3300:4069 4324:5093 5348:6117 6372:7141 7396:8165 8420:9189 9444:10213 10468:11237 11492:12261 12516:13285 13540:14309 14564:15333 15588:16101" ht="31.5" customHeight="1" x14ac:dyDescent="0.3">
      <c r="A276" s="7"/>
      <c r="B276" s="70"/>
      <c r="C276" s="31" t="s">
        <v>243</v>
      </c>
      <c r="D276" s="32" t="s">
        <v>245</v>
      </c>
      <c r="E276" s="17" t="s">
        <v>22</v>
      </c>
      <c r="F276" s="18">
        <v>16</v>
      </c>
      <c r="G276" s="85"/>
      <c r="H276" s="85">
        <f>G276*F276</f>
        <v>0</v>
      </c>
      <c r="I276" s="85"/>
      <c r="J276" s="85">
        <f>I276*F276</f>
        <v>0</v>
      </c>
      <c r="K276" s="85"/>
      <c r="L276" s="85">
        <f>+TRUNC(F276*K276)</f>
        <v>0</v>
      </c>
      <c r="M276" s="85">
        <f>G276+I276+K276</f>
        <v>0</v>
      </c>
      <c r="N276" s="85">
        <f>H276+J276+L276</f>
        <v>0</v>
      </c>
      <c r="O276" s="17"/>
      <c r="R276" s="5"/>
    </row>
    <row r="277" spans="1:997 1252:2021 2276:3045 3300:4069 4324:5093 5348:6117 6372:7141 7396:8165 8420:9189 9444:10213 10468:11237 11492:12261 12516:13285 13540:14309 14564:15333 15588:16101" s="23" customFormat="1" ht="30" customHeight="1" x14ac:dyDescent="0.3">
      <c r="A277" s="22"/>
      <c r="B277" s="75"/>
      <c r="C277" s="80" t="s">
        <v>143</v>
      </c>
      <c r="D277" s="83"/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4"/>
    </row>
    <row r="278" spans="1:997 1252:2021 2276:3045 3300:4069 4324:5093 5348:6117 6372:7141 7396:8165 8420:9189 9444:10213 10468:11237 11492:12261 12516:13285 13540:14309 14564:15333 15588:16101" ht="30" customHeight="1" x14ac:dyDescent="0.3">
      <c r="A278" s="7" t="s">
        <v>13</v>
      </c>
      <c r="B278" s="70" t="s">
        <v>16</v>
      </c>
      <c r="C278" s="30" t="s">
        <v>137</v>
      </c>
      <c r="D278" s="30" t="s">
        <v>138</v>
      </c>
      <c r="E278" s="17" t="s">
        <v>24</v>
      </c>
      <c r="F278" s="3">
        <f>((2.1+4.1+4.1+2.1+4.4)*2.7)</f>
        <v>45.359999999999992</v>
      </c>
      <c r="G278" s="85"/>
      <c r="H278" s="85">
        <f>G278*F278</f>
        <v>0</v>
      </c>
      <c r="I278" s="85"/>
      <c r="J278" s="85">
        <f>I278*F278</f>
        <v>0</v>
      </c>
      <c r="K278" s="85"/>
      <c r="L278" s="85">
        <f>+TRUNC(F278*K278)</f>
        <v>0</v>
      </c>
      <c r="M278" s="85">
        <f t="shared" ref="M278:N280" si="64">G278+I278+K278</f>
        <v>0</v>
      </c>
      <c r="N278" s="85">
        <f t="shared" si="64"/>
        <v>0</v>
      </c>
      <c r="O278" s="103"/>
      <c r="R278" s="5"/>
    </row>
    <row r="279" spans="1:997 1252:2021 2276:3045 3300:4069 4324:5093 5348:6117 6372:7141 7396:8165 8420:9189 9444:10213 10468:11237 11492:12261 12516:13285 13540:14309 14564:15333 15588:16101" ht="30" customHeight="1" x14ac:dyDescent="0.3">
      <c r="A279" s="7"/>
      <c r="B279" s="70"/>
      <c r="C279" s="89" t="s">
        <v>135</v>
      </c>
      <c r="D279" s="87" t="s">
        <v>215</v>
      </c>
      <c r="E279" s="88" t="s">
        <v>24</v>
      </c>
      <c r="F279" s="6">
        <f>4*2.7</f>
        <v>10.8</v>
      </c>
      <c r="G279" s="60"/>
      <c r="H279" s="60">
        <f>G279*F279</f>
        <v>0</v>
      </c>
      <c r="I279" s="60"/>
      <c r="J279" s="60">
        <f>I279*F279</f>
        <v>0</v>
      </c>
      <c r="K279" s="60"/>
      <c r="L279" s="60">
        <f>+TRUNC(F279*K279)</f>
        <v>0</v>
      </c>
      <c r="M279" s="60">
        <f t="shared" si="64"/>
        <v>0</v>
      </c>
      <c r="N279" s="60">
        <f t="shared" si="64"/>
        <v>0</v>
      </c>
      <c r="O279" s="94"/>
    </row>
    <row r="280" spans="1:997 1252:2021 2276:3045 3300:4069 4324:5093 5348:6117 6372:7141 7396:8165 8420:9189 9444:10213 10468:11237 11492:12261 12516:13285 13540:14309 14564:15333 15588:16101" ht="30" customHeight="1" x14ac:dyDescent="0.3">
      <c r="A280" s="7"/>
      <c r="B280" s="70"/>
      <c r="C280" s="31" t="s">
        <v>294</v>
      </c>
      <c r="D280" s="30" t="s">
        <v>187</v>
      </c>
      <c r="E280" s="17" t="s">
        <v>26</v>
      </c>
      <c r="F280" s="3">
        <f>(2.1+4.1+4.1+2.1+4.4+4)</f>
        <v>20.799999999999997</v>
      </c>
      <c r="G280" s="85"/>
      <c r="H280" s="85">
        <f>G280*F280</f>
        <v>0</v>
      </c>
      <c r="I280" s="85"/>
      <c r="J280" s="85">
        <f>I280*F280</f>
        <v>0</v>
      </c>
      <c r="K280" s="85"/>
      <c r="L280" s="85">
        <f>+TRUNC(F280*K280)</f>
        <v>0</v>
      </c>
      <c r="M280" s="85">
        <f t="shared" si="64"/>
        <v>0</v>
      </c>
      <c r="N280" s="85">
        <f t="shared" si="64"/>
        <v>0</v>
      </c>
      <c r="O280" s="103"/>
    </row>
    <row r="281" spans="1:997 1252:2021 2276:3045 3300:4069 4324:5093 5348:6117 6372:7141 7396:8165 8420:9189 9444:10213 10468:11237 11492:12261 12516:13285 13540:14309 14564:15333 15588:16101" s="23" customFormat="1" ht="30" customHeight="1" x14ac:dyDescent="0.3">
      <c r="A281" s="22"/>
      <c r="B281" s="75"/>
      <c r="C281" s="80" t="s">
        <v>169</v>
      </c>
      <c r="D281" s="83"/>
      <c r="E281" s="83"/>
      <c r="F281" s="83"/>
      <c r="G281" s="83"/>
      <c r="H281" s="83"/>
      <c r="I281" s="83"/>
      <c r="J281" s="83"/>
      <c r="K281" s="83"/>
      <c r="L281" s="83"/>
      <c r="M281" s="83"/>
      <c r="N281" s="83"/>
      <c r="O281" s="84"/>
    </row>
    <row r="282" spans="1:997 1252:2021 2276:3045 3300:4069 4324:5093 5348:6117 6372:7141 7396:8165 8420:9189 9444:10213 10468:11237 11492:12261 12516:13285 13540:14309 14564:15333 15588:16101" ht="30" customHeight="1" x14ac:dyDescent="0.3">
      <c r="A282" s="7" t="s">
        <v>13</v>
      </c>
      <c r="B282" s="70" t="s">
        <v>16</v>
      </c>
      <c r="C282" s="30" t="s">
        <v>175</v>
      </c>
      <c r="D282" s="30" t="s">
        <v>176</v>
      </c>
      <c r="E282" s="17" t="s">
        <v>24</v>
      </c>
      <c r="F282" s="3">
        <f>18.4</f>
        <v>18.399999999999999</v>
      </c>
      <c r="G282" s="60"/>
      <c r="H282" s="85">
        <f>G282*F282</f>
        <v>0</v>
      </c>
      <c r="I282" s="85"/>
      <c r="J282" s="85">
        <f>I282*F282</f>
        <v>0</v>
      </c>
      <c r="K282" s="85"/>
      <c r="L282" s="85">
        <f>+TRUNC(F282*K282)</f>
        <v>0</v>
      </c>
      <c r="M282" s="85">
        <f>G282+I282+K282</f>
        <v>0</v>
      </c>
      <c r="N282" s="85">
        <f>H282+J282+L282</f>
        <v>0</v>
      </c>
      <c r="O282" s="103"/>
      <c r="R282" s="5"/>
    </row>
    <row r="283" spans="1:997 1252:2021 2276:3045 3300:4069 4324:5093 5348:6117 6372:7141 7396:8165 8420:9189 9444:10213 10468:11237 11492:12261 12516:13285 13540:14309 14564:15333 15588:16101" ht="30" customHeight="1" x14ac:dyDescent="0.3">
      <c r="A283" s="7" t="s">
        <v>13</v>
      </c>
      <c r="B283" s="70" t="s">
        <v>16</v>
      </c>
      <c r="C283" s="30" t="s">
        <v>139</v>
      </c>
      <c r="D283" s="30" t="s">
        <v>185</v>
      </c>
      <c r="E283" s="17" t="s">
        <v>24</v>
      </c>
      <c r="F283" s="3">
        <f>18.4</f>
        <v>18.399999999999999</v>
      </c>
      <c r="G283" s="60"/>
      <c r="H283" s="85">
        <f>G283*F283</f>
        <v>0</v>
      </c>
      <c r="I283" s="85"/>
      <c r="J283" s="85">
        <f>I283*F283</f>
        <v>0</v>
      </c>
      <c r="K283" s="85"/>
      <c r="L283" s="85">
        <f>+TRUNC(F283*K283)</f>
        <v>0</v>
      </c>
      <c r="M283" s="85">
        <f>G283+I283+K283</f>
        <v>0</v>
      </c>
      <c r="N283" s="85">
        <f>H283+J283+L283</f>
        <v>0</v>
      </c>
      <c r="O283" s="103"/>
      <c r="R283" s="5"/>
    </row>
    <row r="284" spans="1:997 1252:2021 2276:3045 3300:4069 4324:5093 5348:6117 6372:7141 7396:8165 8420:9189 9444:10213 10468:11237 11492:12261 12516:13285 13540:14309 14564:15333 15588:16101" s="23" customFormat="1" ht="30" customHeight="1" x14ac:dyDescent="0.3">
      <c r="A284" s="22"/>
      <c r="B284" s="75"/>
      <c r="C284" s="80" t="s">
        <v>201</v>
      </c>
      <c r="D284" s="83"/>
      <c r="E284" s="83"/>
      <c r="F284" s="83"/>
      <c r="G284" s="83"/>
      <c r="H284" s="83"/>
      <c r="I284" s="83"/>
      <c r="J284" s="83"/>
      <c r="K284" s="83"/>
      <c r="L284" s="83"/>
      <c r="M284" s="83"/>
      <c r="N284" s="83"/>
      <c r="O284" s="84"/>
    </row>
    <row r="285" spans="1:997 1252:2021 2276:3045 3300:4069 4324:5093 5348:6117 6372:7141 7396:8165 8420:9189 9444:10213 10468:11237 11492:12261 12516:13285 13540:14309 14564:15333 15588:16101" ht="30" customHeight="1" x14ac:dyDescent="0.3">
      <c r="A285" s="7" t="s">
        <v>13</v>
      </c>
      <c r="B285" s="70" t="s">
        <v>16</v>
      </c>
      <c r="C285" s="30" t="s">
        <v>216</v>
      </c>
      <c r="D285" s="30" t="s">
        <v>217</v>
      </c>
      <c r="E285" s="17" t="s">
        <v>22</v>
      </c>
      <c r="F285" s="3">
        <v>1</v>
      </c>
      <c r="G285" s="60">
        <v>0</v>
      </c>
      <c r="H285" s="85">
        <f>G285*F285</f>
        <v>0</v>
      </c>
      <c r="I285" s="85">
        <v>0</v>
      </c>
      <c r="J285" s="85">
        <f>I285*F285</f>
        <v>0</v>
      </c>
      <c r="K285" s="85"/>
      <c r="L285" s="85">
        <f>+TRUNC(F285*K285)</f>
        <v>0</v>
      </c>
      <c r="M285" s="85">
        <f>G285+I285+K285</f>
        <v>0</v>
      </c>
      <c r="N285" s="85">
        <f>H285+J285+L285</f>
        <v>0</v>
      </c>
      <c r="O285" s="103"/>
      <c r="R285" s="5"/>
    </row>
    <row r="286" spans="1:997 1252:2021 2276:3045 3300:4069 4324:5093 5348:6117 6372:7141 7396:8165 8420:9189 9444:10213 10468:11237 11492:12261 12516:13285 13540:14309 14564:15333 15588:16101" s="111" customFormat="1" ht="30" customHeight="1" x14ac:dyDescent="0.3">
      <c r="A286" s="108"/>
      <c r="B286" s="110"/>
      <c r="C286" s="109" t="s">
        <v>21</v>
      </c>
      <c r="D286" s="109"/>
      <c r="E286" s="108"/>
      <c r="F286" s="108"/>
      <c r="G286" s="107"/>
      <c r="H286" s="107">
        <f>SUM(H275:H285)</f>
        <v>0</v>
      </c>
      <c r="I286" s="107"/>
      <c r="J286" s="107">
        <f>SUM(J275:J285)</f>
        <v>0</v>
      </c>
      <c r="K286" s="107"/>
      <c r="L286" s="107">
        <f>SUM(L285:L285)</f>
        <v>0</v>
      </c>
      <c r="M286" s="107"/>
      <c r="N286" s="107">
        <f>H286+J286+L286</f>
        <v>0</v>
      </c>
      <c r="O286" s="108"/>
    </row>
    <row r="287" spans="1:997 1252:2021 2276:3045 3300:4069 4324:5093 5348:6117 6372:7141 7396:8165 8420:9189 9444:10213 10468:11237 11492:12261 12516:13285 13540:14309 14564:15333 15588:16101" s="25" customFormat="1" ht="30" customHeight="1" x14ac:dyDescent="0.3">
      <c r="A287" s="24"/>
      <c r="B287" s="77"/>
      <c r="C287" s="140" t="s">
        <v>153</v>
      </c>
      <c r="D287" s="141"/>
      <c r="E287" s="141"/>
      <c r="F287" s="141"/>
      <c r="G287" s="141"/>
      <c r="H287" s="141"/>
      <c r="I287" s="141"/>
      <c r="J287" s="141"/>
      <c r="K287" s="141"/>
      <c r="L287" s="141"/>
      <c r="M287" s="141"/>
      <c r="N287" s="141"/>
      <c r="O287" s="142"/>
    </row>
    <row r="288" spans="1:997 1252:2021 2276:3045 3300:4069 4324:5093 5348:6117 6372:7141 7396:8165 8420:9189 9444:10213 10468:11237 11492:12261 12516:13285 13540:14309 14564:15333 15588:16101" s="23" customFormat="1" ht="30" customHeight="1" x14ac:dyDescent="0.3">
      <c r="A288" s="22"/>
      <c r="B288" s="75"/>
      <c r="C288" s="80" t="s">
        <v>142</v>
      </c>
      <c r="D288" s="83"/>
      <c r="E288" s="83"/>
      <c r="F288" s="83"/>
      <c r="G288" s="83"/>
      <c r="H288" s="83"/>
      <c r="I288" s="83"/>
      <c r="J288" s="83"/>
      <c r="K288" s="83"/>
      <c r="L288" s="83"/>
      <c r="M288" s="83"/>
      <c r="N288" s="83"/>
      <c r="O288" s="84"/>
    </row>
    <row r="289" spans="1:997 1252:2021 2276:3045 3300:4069 4324:5093 5348:6117 6372:7141 7396:8165 8420:9189 9444:10213 10468:11237 11492:12261 12516:13285 13540:14309 14564:15333 15588:16101" s="81" customFormat="1" ht="30" customHeight="1" x14ac:dyDescent="0.3">
      <c r="A289" s="7" t="s">
        <v>13</v>
      </c>
      <c r="B289" s="70" t="s">
        <v>16</v>
      </c>
      <c r="C289" s="87" t="s">
        <v>25</v>
      </c>
      <c r="D289" s="87" t="s">
        <v>115</v>
      </c>
      <c r="E289" s="88" t="s">
        <v>24</v>
      </c>
      <c r="F289" s="6">
        <v>8.56</v>
      </c>
      <c r="G289" s="60"/>
      <c r="H289" s="60">
        <f t="shared" ref="H289" si="65">G289*F289</f>
        <v>0</v>
      </c>
      <c r="I289" s="60"/>
      <c r="J289" s="60">
        <f>I289*F289</f>
        <v>0</v>
      </c>
      <c r="K289" s="60"/>
      <c r="L289" s="60">
        <f>+TRUNC(F289*K289)</f>
        <v>0</v>
      </c>
      <c r="M289" s="60">
        <f>G289+I289+K289</f>
        <v>0</v>
      </c>
      <c r="N289" s="60">
        <f>H289+J289+L289</f>
        <v>0</v>
      </c>
      <c r="O289" s="94"/>
      <c r="R289" s="82"/>
      <c r="HT289" s="1"/>
      <c r="HU289" s="1"/>
      <c r="RP289" s="1"/>
      <c r="RQ289" s="1"/>
      <c r="ABL289" s="1"/>
      <c r="ABM289" s="1"/>
      <c r="ALH289" s="1"/>
      <c r="ALI289" s="1"/>
      <c r="AVD289" s="1"/>
      <c r="AVE289" s="1"/>
      <c r="BEZ289" s="1"/>
      <c r="BFA289" s="1"/>
      <c r="BOV289" s="1"/>
      <c r="BOW289" s="1"/>
      <c r="BYR289" s="1"/>
      <c r="BYS289" s="1"/>
      <c r="CIN289" s="1"/>
      <c r="CIO289" s="1"/>
      <c r="CSJ289" s="1"/>
      <c r="CSK289" s="1"/>
      <c r="DCF289" s="1"/>
      <c r="DCG289" s="1"/>
      <c r="DMB289" s="1"/>
      <c r="DMC289" s="1"/>
      <c r="DVX289" s="1"/>
      <c r="DVY289" s="1"/>
      <c r="EFT289" s="1"/>
      <c r="EFU289" s="1"/>
      <c r="EPP289" s="1"/>
      <c r="EPQ289" s="1"/>
      <c r="EZL289" s="1"/>
      <c r="EZM289" s="1"/>
      <c r="FJH289" s="1"/>
      <c r="FJI289" s="1"/>
      <c r="FTD289" s="1"/>
      <c r="FTE289" s="1"/>
      <c r="GCZ289" s="1"/>
      <c r="GDA289" s="1"/>
      <c r="GMV289" s="1"/>
      <c r="GMW289" s="1"/>
      <c r="GWR289" s="1"/>
      <c r="GWS289" s="1"/>
      <c r="HGN289" s="1"/>
      <c r="HGO289" s="1"/>
      <c r="HQJ289" s="1"/>
      <c r="HQK289" s="1"/>
      <c r="IAF289" s="1"/>
      <c r="IAG289" s="1"/>
      <c r="IKB289" s="1"/>
      <c r="IKC289" s="1"/>
      <c r="ITX289" s="1"/>
      <c r="ITY289" s="1"/>
      <c r="JDT289" s="1"/>
      <c r="JDU289" s="1"/>
      <c r="JNP289" s="1"/>
      <c r="JNQ289" s="1"/>
      <c r="JXL289" s="1"/>
      <c r="JXM289" s="1"/>
      <c r="KHH289" s="1"/>
      <c r="KHI289" s="1"/>
      <c r="KRD289" s="1"/>
      <c r="KRE289" s="1"/>
      <c r="LAZ289" s="1"/>
      <c r="LBA289" s="1"/>
      <c r="LKV289" s="1"/>
      <c r="LKW289" s="1"/>
      <c r="LUR289" s="1"/>
      <c r="LUS289" s="1"/>
      <c r="MEN289" s="1"/>
      <c r="MEO289" s="1"/>
      <c r="MOJ289" s="1"/>
      <c r="MOK289" s="1"/>
      <c r="MYF289" s="1"/>
      <c r="MYG289" s="1"/>
      <c r="NIB289" s="1"/>
      <c r="NIC289" s="1"/>
      <c r="NRX289" s="1"/>
      <c r="NRY289" s="1"/>
      <c r="OBT289" s="1"/>
      <c r="OBU289" s="1"/>
      <c r="OLP289" s="1"/>
      <c r="OLQ289" s="1"/>
      <c r="OVL289" s="1"/>
      <c r="OVM289" s="1"/>
      <c r="PFH289" s="1"/>
      <c r="PFI289" s="1"/>
      <c r="PPD289" s="1"/>
      <c r="PPE289" s="1"/>
      <c r="PYZ289" s="1"/>
      <c r="PZA289" s="1"/>
      <c r="QIV289" s="1"/>
      <c r="QIW289" s="1"/>
      <c r="QSR289" s="1"/>
      <c r="QSS289" s="1"/>
      <c r="RCN289" s="1"/>
      <c r="RCO289" s="1"/>
      <c r="RMJ289" s="1"/>
      <c r="RMK289" s="1"/>
      <c r="RWF289" s="1"/>
      <c r="RWG289" s="1"/>
      <c r="SGB289" s="1"/>
      <c r="SGC289" s="1"/>
      <c r="SPX289" s="1"/>
      <c r="SPY289" s="1"/>
      <c r="SZT289" s="1"/>
      <c r="SZU289" s="1"/>
      <c r="TJP289" s="1"/>
      <c r="TJQ289" s="1"/>
      <c r="TTL289" s="1"/>
      <c r="TTM289" s="1"/>
      <c r="UDH289" s="1"/>
      <c r="UDI289" s="1"/>
      <c r="UND289" s="1"/>
      <c r="UNE289" s="1"/>
      <c r="UWZ289" s="1"/>
      <c r="UXA289" s="1"/>
      <c r="VGV289" s="1"/>
      <c r="VGW289" s="1"/>
      <c r="VQR289" s="1"/>
      <c r="VQS289" s="1"/>
      <c r="WAN289" s="1"/>
      <c r="WAO289" s="1"/>
      <c r="WKJ289" s="1"/>
      <c r="WKK289" s="1"/>
      <c r="WUF289" s="1"/>
      <c r="WUG289" s="1"/>
    </row>
    <row r="290" spans="1:997 1252:2021 2276:3045 3300:4069 4324:5093 5348:6117 6372:7141 7396:8165 8420:9189 9444:10213 10468:11237 11492:12261 12516:13285 13540:14309 14564:15333 15588:16101" ht="31.5" customHeight="1" x14ac:dyDescent="0.3">
      <c r="A290" s="7"/>
      <c r="B290" s="70"/>
      <c r="C290" s="31" t="s">
        <v>243</v>
      </c>
      <c r="D290" s="32" t="s">
        <v>245</v>
      </c>
      <c r="E290" s="17" t="s">
        <v>22</v>
      </c>
      <c r="F290" s="18">
        <v>6</v>
      </c>
      <c r="G290" s="85"/>
      <c r="H290" s="85">
        <f>G290*F290</f>
        <v>0</v>
      </c>
      <c r="I290" s="85"/>
      <c r="J290" s="85">
        <f>I290*F290</f>
        <v>0</v>
      </c>
      <c r="K290" s="85"/>
      <c r="L290" s="85">
        <f>+TRUNC(F290*K290)</f>
        <v>0</v>
      </c>
      <c r="M290" s="85">
        <f>G290+I290+K290</f>
        <v>0</v>
      </c>
      <c r="N290" s="85">
        <f>H290+J290+L290</f>
        <v>0</v>
      </c>
      <c r="O290" s="17"/>
      <c r="R290" s="5"/>
    </row>
    <row r="291" spans="1:997 1252:2021 2276:3045 3300:4069 4324:5093 5348:6117 6372:7141 7396:8165 8420:9189 9444:10213 10468:11237 11492:12261 12516:13285 13540:14309 14564:15333 15588:16101" s="23" customFormat="1" ht="30" customHeight="1" x14ac:dyDescent="0.3">
      <c r="A291" s="22"/>
      <c r="B291" s="75"/>
      <c r="C291" s="80" t="s">
        <v>143</v>
      </c>
      <c r="D291" s="83"/>
      <c r="E291" s="83"/>
      <c r="F291" s="83"/>
      <c r="G291" s="83"/>
      <c r="H291" s="83"/>
      <c r="I291" s="83"/>
      <c r="J291" s="83"/>
      <c r="K291" s="83"/>
      <c r="L291" s="83"/>
      <c r="M291" s="83"/>
      <c r="N291" s="83"/>
      <c r="O291" s="84"/>
    </row>
    <row r="292" spans="1:997 1252:2021 2276:3045 3300:4069 4324:5093 5348:6117 6372:7141 7396:8165 8420:9189 9444:10213 10468:11237 11492:12261 12516:13285 13540:14309 14564:15333 15588:16101" ht="30" customHeight="1" x14ac:dyDescent="0.3">
      <c r="A292" s="7" t="s">
        <v>13</v>
      </c>
      <c r="B292" s="70" t="s">
        <v>16</v>
      </c>
      <c r="C292" s="30" t="s">
        <v>226</v>
      </c>
      <c r="D292" s="30" t="s">
        <v>225</v>
      </c>
      <c r="E292" s="17" t="s">
        <v>22</v>
      </c>
      <c r="F292" s="3">
        <v>1</v>
      </c>
      <c r="G292" s="85"/>
      <c r="H292" s="85">
        <f>G292*F292</f>
        <v>0</v>
      </c>
      <c r="I292" s="85"/>
      <c r="J292" s="85">
        <f>I292*F292</f>
        <v>0</v>
      </c>
      <c r="K292" s="85"/>
      <c r="L292" s="85">
        <f>+TRUNC(F292*K292)</f>
        <v>0</v>
      </c>
      <c r="M292" s="85">
        <f t="shared" ref="M292:N295" si="66">G292+I292+K292</f>
        <v>0</v>
      </c>
      <c r="N292" s="85">
        <f t="shared" si="66"/>
        <v>0</v>
      </c>
      <c r="O292" s="103"/>
      <c r="R292" s="5"/>
    </row>
    <row r="293" spans="1:997 1252:2021 2276:3045 3300:4069 4324:5093 5348:6117 6372:7141 7396:8165 8420:9189 9444:10213 10468:11237 11492:12261 12516:13285 13540:14309 14564:15333 15588:16101" ht="30" customHeight="1" x14ac:dyDescent="0.3">
      <c r="A293" s="7" t="s">
        <v>13</v>
      </c>
      <c r="B293" s="70" t="s">
        <v>16</v>
      </c>
      <c r="C293" s="30" t="s">
        <v>227</v>
      </c>
      <c r="D293" s="30" t="s">
        <v>225</v>
      </c>
      <c r="E293" s="17" t="s">
        <v>22</v>
      </c>
      <c r="F293" s="3">
        <v>1</v>
      </c>
      <c r="G293" s="85"/>
      <c r="H293" s="85">
        <f>G293*F293</f>
        <v>0</v>
      </c>
      <c r="I293" s="85"/>
      <c r="J293" s="85">
        <f>I293*F293</f>
        <v>0</v>
      </c>
      <c r="K293" s="85"/>
      <c r="L293" s="85">
        <f>+TRUNC(F293*K293)</f>
        <v>0</v>
      </c>
      <c r="M293" s="85">
        <f t="shared" si="66"/>
        <v>0</v>
      </c>
      <c r="N293" s="85">
        <f t="shared" si="66"/>
        <v>0</v>
      </c>
      <c r="O293" s="103"/>
      <c r="R293" s="5"/>
    </row>
    <row r="294" spans="1:997 1252:2021 2276:3045 3300:4069 4324:5093 5348:6117 6372:7141 7396:8165 8420:9189 9444:10213 10468:11237 11492:12261 12516:13285 13540:14309 14564:15333 15588:16101" ht="30" customHeight="1" x14ac:dyDescent="0.3">
      <c r="A294" s="7" t="s">
        <v>13</v>
      </c>
      <c r="B294" s="70" t="s">
        <v>16</v>
      </c>
      <c r="C294" s="30" t="s">
        <v>137</v>
      </c>
      <c r="D294" s="30" t="s">
        <v>138</v>
      </c>
      <c r="E294" s="17" t="s">
        <v>24</v>
      </c>
      <c r="F294" s="3">
        <f>((2.4+3.8+1.4+0.6+1.1+3.3)*2.7)</f>
        <v>34.019999999999996</v>
      </c>
      <c r="G294" s="85"/>
      <c r="H294" s="85">
        <f>G294*F294</f>
        <v>0</v>
      </c>
      <c r="I294" s="85"/>
      <c r="J294" s="85">
        <f>I294*F294</f>
        <v>0</v>
      </c>
      <c r="K294" s="85"/>
      <c r="L294" s="85">
        <f>+TRUNC(F294*K294)</f>
        <v>0</v>
      </c>
      <c r="M294" s="85">
        <f t="shared" si="66"/>
        <v>0</v>
      </c>
      <c r="N294" s="85">
        <f t="shared" si="66"/>
        <v>0</v>
      </c>
      <c r="O294" s="103"/>
      <c r="R294" s="5"/>
    </row>
    <row r="295" spans="1:997 1252:2021 2276:3045 3300:4069 4324:5093 5348:6117 6372:7141 7396:8165 8420:9189 9444:10213 10468:11237 11492:12261 12516:13285 13540:14309 14564:15333 15588:16101" ht="30" customHeight="1" x14ac:dyDescent="0.3">
      <c r="A295" s="7"/>
      <c r="B295" s="70"/>
      <c r="C295" s="31" t="s">
        <v>294</v>
      </c>
      <c r="D295" s="30" t="s">
        <v>187</v>
      </c>
      <c r="E295" s="17" t="s">
        <v>26</v>
      </c>
      <c r="F295" s="3">
        <f>(2.4+3.8+1.4+0.6+1.1+3.3)</f>
        <v>12.599999999999998</v>
      </c>
      <c r="G295" s="85"/>
      <c r="H295" s="85">
        <f>G295*F295</f>
        <v>0</v>
      </c>
      <c r="I295" s="85"/>
      <c r="J295" s="85">
        <f>I295*F295</f>
        <v>0</v>
      </c>
      <c r="K295" s="85"/>
      <c r="L295" s="85">
        <f>+TRUNC(F295*K295)</f>
        <v>0</v>
      </c>
      <c r="M295" s="85">
        <f t="shared" si="66"/>
        <v>0</v>
      </c>
      <c r="N295" s="85">
        <f t="shared" si="66"/>
        <v>0</v>
      </c>
      <c r="O295" s="103"/>
    </row>
    <row r="296" spans="1:997 1252:2021 2276:3045 3300:4069 4324:5093 5348:6117 6372:7141 7396:8165 8420:9189 9444:10213 10468:11237 11492:12261 12516:13285 13540:14309 14564:15333 15588:16101" s="23" customFormat="1" ht="30" customHeight="1" x14ac:dyDescent="0.3">
      <c r="A296" s="22"/>
      <c r="B296" s="75"/>
      <c r="C296" s="80" t="s">
        <v>169</v>
      </c>
      <c r="D296" s="83"/>
      <c r="E296" s="83"/>
      <c r="F296" s="83"/>
      <c r="G296" s="83"/>
      <c r="H296" s="83"/>
      <c r="I296" s="83"/>
      <c r="J296" s="83"/>
      <c r="K296" s="83"/>
      <c r="L296" s="83"/>
      <c r="M296" s="83"/>
      <c r="N296" s="83"/>
      <c r="O296" s="84"/>
    </row>
    <row r="297" spans="1:997 1252:2021 2276:3045 3300:4069 4324:5093 5348:6117 6372:7141 7396:8165 8420:9189 9444:10213 10468:11237 11492:12261 12516:13285 13540:14309 14564:15333 15588:16101" ht="30" customHeight="1" x14ac:dyDescent="0.3">
      <c r="A297" s="7" t="s">
        <v>13</v>
      </c>
      <c r="B297" s="70" t="s">
        <v>16</v>
      </c>
      <c r="C297" s="30" t="s">
        <v>179</v>
      </c>
      <c r="D297" s="30" t="s">
        <v>303</v>
      </c>
      <c r="E297" s="17" t="s">
        <v>24</v>
      </c>
      <c r="F297" s="3">
        <v>8.56</v>
      </c>
      <c r="G297" s="85"/>
      <c r="H297" s="85">
        <f>G297*F297</f>
        <v>0</v>
      </c>
      <c r="I297" s="85"/>
      <c r="J297" s="85">
        <f>I297*F297</f>
        <v>0</v>
      </c>
      <c r="K297" s="85"/>
      <c r="L297" s="85">
        <f>+TRUNC(F297*K297)</f>
        <v>0</v>
      </c>
      <c r="M297" s="85">
        <f t="shared" ref="M297:N299" si="67">G297+I297+K297</f>
        <v>0</v>
      </c>
      <c r="N297" s="85">
        <f t="shared" si="67"/>
        <v>0</v>
      </c>
      <c r="O297" s="103"/>
      <c r="R297" s="5"/>
    </row>
    <row r="298" spans="1:997 1252:2021 2276:3045 3300:4069 4324:5093 5348:6117 6372:7141 7396:8165 8420:9189 9444:10213 10468:11237 11492:12261 12516:13285 13540:14309 14564:15333 15588:16101" ht="30" customHeight="1" x14ac:dyDescent="0.3">
      <c r="A298" s="7" t="s">
        <v>13</v>
      </c>
      <c r="B298" s="70" t="s">
        <v>19</v>
      </c>
      <c r="C298" s="30" t="s">
        <v>237</v>
      </c>
      <c r="D298" s="30" t="s">
        <v>236</v>
      </c>
      <c r="E298" s="17" t="s">
        <v>24</v>
      </c>
      <c r="F298" s="6">
        <v>9</v>
      </c>
      <c r="G298" s="85"/>
      <c r="H298" s="85">
        <f>G298*F298</f>
        <v>0</v>
      </c>
      <c r="I298" s="85"/>
      <c r="J298" s="85">
        <f>I298*F298</f>
        <v>0</v>
      </c>
      <c r="K298" s="85"/>
      <c r="L298" s="85">
        <f>+TRUNC(F298*K298)</f>
        <v>0</v>
      </c>
      <c r="M298" s="85">
        <f t="shared" si="67"/>
        <v>0</v>
      </c>
      <c r="N298" s="85">
        <f t="shared" si="67"/>
        <v>0</v>
      </c>
      <c r="O298" s="17"/>
    </row>
    <row r="299" spans="1:997 1252:2021 2276:3045 3300:4069 4324:5093 5348:6117 6372:7141 7396:8165 8420:9189 9444:10213 10468:11237 11492:12261 12516:13285 13540:14309 14564:15333 15588:16101" ht="30" customHeight="1" x14ac:dyDescent="0.3">
      <c r="A299" s="7"/>
      <c r="B299" s="70"/>
      <c r="C299" s="30" t="s">
        <v>238</v>
      </c>
      <c r="D299" s="30" t="s">
        <v>239</v>
      </c>
      <c r="E299" s="17" t="s">
        <v>26</v>
      </c>
      <c r="F299" s="3">
        <v>1</v>
      </c>
      <c r="G299" s="85"/>
      <c r="H299" s="85">
        <f>G299*F299</f>
        <v>0</v>
      </c>
      <c r="I299" s="85"/>
      <c r="J299" s="85">
        <f>I299*F299</f>
        <v>0</v>
      </c>
      <c r="K299" s="85"/>
      <c r="L299" s="85">
        <f>+TRUNC(F299*K299)</f>
        <v>0</v>
      </c>
      <c r="M299" s="85">
        <f t="shared" si="67"/>
        <v>0</v>
      </c>
      <c r="N299" s="85">
        <f t="shared" si="67"/>
        <v>0</v>
      </c>
      <c r="O299" s="103"/>
      <c r="R299" s="5"/>
    </row>
    <row r="300" spans="1:997 1252:2021 2276:3045 3300:4069 4324:5093 5348:6117 6372:7141 7396:8165 8420:9189 9444:10213 10468:11237 11492:12261 12516:13285 13540:14309 14564:15333 15588:16101" s="111" customFormat="1" ht="30" customHeight="1" x14ac:dyDescent="0.3">
      <c r="A300" s="108"/>
      <c r="B300" s="110"/>
      <c r="C300" s="109" t="s">
        <v>21</v>
      </c>
      <c r="D300" s="109"/>
      <c r="E300" s="108"/>
      <c r="F300" s="108"/>
      <c r="G300" s="107"/>
      <c r="H300" s="107">
        <f>SUM(H289:H299)</f>
        <v>0</v>
      </c>
      <c r="I300" s="107"/>
      <c r="J300" s="107">
        <f>SUM(J289:J299)</f>
        <v>0</v>
      </c>
      <c r="K300" s="107"/>
      <c r="L300" s="107">
        <f>SUM(L299:L299)</f>
        <v>0</v>
      </c>
      <c r="M300" s="107"/>
      <c r="N300" s="107">
        <f>H300+J300+L300</f>
        <v>0</v>
      </c>
      <c r="O300" s="108"/>
    </row>
    <row r="301" spans="1:997 1252:2021 2276:3045 3300:4069 4324:5093 5348:6117 6372:7141 7396:8165 8420:9189 9444:10213 10468:11237 11492:12261 12516:13285 13540:14309 14564:15333 15588:16101" s="25" customFormat="1" ht="30" customHeight="1" x14ac:dyDescent="0.3">
      <c r="A301" s="24"/>
      <c r="B301" s="77"/>
      <c r="C301" s="140" t="s">
        <v>154</v>
      </c>
      <c r="D301" s="141"/>
      <c r="E301" s="141"/>
      <c r="F301" s="141"/>
      <c r="G301" s="141"/>
      <c r="H301" s="141"/>
      <c r="I301" s="141"/>
      <c r="J301" s="141"/>
      <c r="K301" s="141"/>
      <c r="L301" s="141"/>
      <c r="M301" s="141"/>
      <c r="N301" s="141"/>
      <c r="O301" s="142"/>
    </row>
    <row r="302" spans="1:997 1252:2021 2276:3045 3300:4069 4324:5093 5348:6117 6372:7141 7396:8165 8420:9189 9444:10213 10468:11237 11492:12261 12516:13285 13540:14309 14564:15333 15588:16101" s="23" customFormat="1" ht="30" customHeight="1" x14ac:dyDescent="0.3">
      <c r="A302" s="22"/>
      <c r="B302" s="75"/>
      <c r="C302" s="80" t="s">
        <v>142</v>
      </c>
      <c r="D302" s="83"/>
      <c r="E302" s="83"/>
      <c r="F302" s="83"/>
      <c r="G302" s="83"/>
      <c r="H302" s="83"/>
      <c r="I302" s="83"/>
      <c r="J302" s="83"/>
      <c r="K302" s="83"/>
      <c r="L302" s="83"/>
      <c r="M302" s="83"/>
      <c r="N302" s="83"/>
      <c r="O302" s="84"/>
    </row>
    <row r="303" spans="1:997 1252:2021 2276:3045 3300:4069 4324:5093 5348:6117 6372:7141 7396:8165 8420:9189 9444:10213 10468:11237 11492:12261 12516:13285 13540:14309 14564:15333 15588:16101" s="81" customFormat="1" ht="30" customHeight="1" x14ac:dyDescent="0.3">
      <c r="A303" s="7" t="s">
        <v>13</v>
      </c>
      <c r="B303" s="70" t="s">
        <v>16</v>
      </c>
      <c r="C303" s="87" t="s">
        <v>25</v>
      </c>
      <c r="D303" s="87" t="s">
        <v>115</v>
      </c>
      <c r="E303" s="88" t="s">
        <v>24</v>
      </c>
      <c r="F303" s="6">
        <f>1.61</f>
        <v>1.61</v>
      </c>
      <c r="G303" s="60"/>
      <c r="H303" s="60">
        <f t="shared" ref="H303" si="68">G303*F303</f>
        <v>0</v>
      </c>
      <c r="I303" s="60"/>
      <c r="J303" s="60">
        <f>I303*F303</f>
        <v>0</v>
      </c>
      <c r="K303" s="60"/>
      <c r="L303" s="60">
        <f>+TRUNC(F303*K303)</f>
        <v>0</v>
      </c>
      <c r="M303" s="60">
        <f>G303+I303+K303</f>
        <v>0</v>
      </c>
      <c r="N303" s="60">
        <f>H303+J303+L303</f>
        <v>0</v>
      </c>
      <c r="O303" s="94"/>
      <c r="R303" s="82"/>
      <c r="HT303" s="1"/>
      <c r="HU303" s="1"/>
      <c r="RP303" s="1"/>
      <c r="RQ303" s="1"/>
      <c r="ABL303" s="1"/>
      <c r="ABM303" s="1"/>
      <c r="ALH303" s="1"/>
      <c r="ALI303" s="1"/>
      <c r="AVD303" s="1"/>
      <c r="AVE303" s="1"/>
      <c r="BEZ303" s="1"/>
      <c r="BFA303" s="1"/>
      <c r="BOV303" s="1"/>
      <c r="BOW303" s="1"/>
      <c r="BYR303" s="1"/>
      <c r="BYS303" s="1"/>
      <c r="CIN303" s="1"/>
      <c r="CIO303" s="1"/>
      <c r="CSJ303" s="1"/>
      <c r="CSK303" s="1"/>
      <c r="DCF303" s="1"/>
      <c r="DCG303" s="1"/>
      <c r="DMB303" s="1"/>
      <c r="DMC303" s="1"/>
      <c r="DVX303" s="1"/>
      <c r="DVY303" s="1"/>
      <c r="EFT303" s="1"/>
      <c r="EFU303" s="1"/>
      <c r="EPP303" s="1"/>
      <c r="EPQ303" s="1"/>
      <c r="EZL303" s="1"/>
      <c r="EZM303" s="1"/>
      <c r="FJH303" s="1"/>
      <c r="FJI303" s="1"/>
      <c r="FTD303" s="1"/>
      <c r="FTE303" s="1"/>
      <c r="GCZ303" s="1"/>
      <c r="GDA303" s="1"/>
      <c r="GMV303" s="1"/>
      <c r="GMW303" s="1"/>
      <c r="GWR303" s="1"/>
      <c r="GWS303" s="1"/>
      <c r="HGN303" s="1"/>
      <c r="HGO303" s="1"/>
      <c r="HQJ303" s="1"/>
      <c r="HQK303" s="1"/>
      <c r="IAF303" s="1"/>
      <c r="IAG303" s="1"/>
      <c r="IKB303" s="1"/>
      <c r="IKC303" s="1"/>
      <c r="ITX303" s="1"/>
      <c r="ITY303" s="1"/>
      <c r="JDT303" s="1"/>
      <c r="JDU303" s="1"/>
      <c r="JNP303" s="1"/>
      <c r="JNQ303" s="1"/>
      <c r="JXL303" s="1"/>
      <c r="JXM303" s="1"/>
      <c r="KHH303" s="1"/>
      <c r="KHI303" s="1"/>
      <c r="KRD303" s="1"/>
      <c r="KRE303" s="1"/>
      <c r="LAZ303" s="1"/>
      <c r="LBA303" s="1"/>
      <c r="LKV303" s="1"/>
      <c r="LKW303" s="1"/>
      <c r="LUR303" s="1"/>
      <c r="LUS303" s="1"/>
      <c r="MEN303" s="1"/>
      <c r="MEO303" s="1"/>
      <c r="MOJ303" s="1"/>
      <c r="MOK303" s="1"/>
      <c r="MYF303" s="1"/>
      <c r="MYG303" s="1"/>
      <c r="NIB303" s="1"/>
      <c r="NIC303" s="1"/>
      <c r="NRX303" s="1"/>
      <c r="NRY303" s="1"/>
      <c r="OBT303" s="1"/>
      <c r="OBU303" s="1"/>
      <c r="OLP303" s="1"/>
      <c r="OLQ303" s="1"/>
      <c r="OVL303" s="1"/>
      <c r="OVM303" s="1"/>
      <c r="PFH303" s="1"/>
      <c r="PFI303" s="1"/>
      <c r="PPD303" s="1"/>
      <c r="PPE303" s="1"/>
      <c r="PYZ303" s="1"/>
      <c r="PZA303" s="1"/>
      <c r="QIV303" s="1"/>
      <c r="QIW303" s="1"/>
      <c r="QSR303" s="1"/>
      <c r="QSS303" s="1"/>
      <c r="RCN303" s="1"/>
      <c r="RCO303" s="1"/>
      <c r="RMJ303" s="1"/>
      <c r="RMK303" s="1"/>
      <c r="RWF303" s="1"/>
      <c r="RWG303" s="1"/>
      <c r="SGB303" s="1"/>
      <c r="SGC303" s="1"/>
      <c r="SPX303" s="1"/>
      <c r="SPY303" s="1"/>
      <c r="SZT303" s="1"/>
      <c r="SZU303" s="1"/>
      <c r="TJP303" s="1"/>
      <c r="TJQ303" s="1"/>
      <c r="TTL303" s="1"/>
      <c r="TTM303" s="1"/>
      <c r="UDH303" s="1"/>
      <c r="UDI303" s="1"/>
      <c r="UND303" s="1"/>
      <c r="UNE303" s="1"/>
      <c r="UWZ303" s="1"/>
      <c r="UXA303" s="1"/>
      <c r="VGV303" s="1"/>
      <c r="VGW303" s="1"/>
      <c r="VQR303" s="1"/>
      <c r="VQS303" s="1"/>
      <c r="WAN303" s="1"/>
      <c r="WAO303" s="1"/>
      <c r="WKJ303" s="1"/>
      <c r="WKK303" s="1"/>
      <c r="WUF303" s="1"/>
      <c r="WUG303" s="1"/>
    </row>
    <row r="304" spans="1:997 1252:2021 2276:3045 3300:4069 4324:5093 5348:6117 6372:7141 7396:8165 8420:9189 9444:10213 10468:11237 11492:12261 12516:13285 13540:14309 14564:15333 15588:16101" ht="31.5" customHeight="1" x14ac:dyDescent="0.3">
      <c r="A304" s="7"/>
      <c r="B304" s="70"/>
      <c r="C304" s="31" t="s">
        <v>243</v>
      </c>
      <c r="D304" s="32" t="s">
        <v>245</v>
      </c>
      <c r="E304" s="17" t="s">
        <v>22</v>
      </c>
      <c r="F304" s="18">
        <v>1</v>
      </c>
      <c r="G304" s="85"/>
      <c r="H304" s="85">
        <f>G304*F304</f>
        <v>0</v>
      </c>
      <c r="I304" s="85"/>
      <c r="J304" s="85">
        <f>I304*F304</f>
        <v>0</v>
      </c>
      <c r="K304" s="85"/>
      <c r="L304" s="85">
        <f>+TRUNC(F304*K304)</f>
        <v>0</v>
      </c>
      <c r="M304" s="85">
        <f>G304+I304+K304</f>
        <v>0</v>
      </c>
      <c r="N304" s="85">
        <f>H304+J304+L304</f>
        <v>0</v>
      </c>
      <c r="O304" s="17"/>
      <c r="R304" s="5"/>
    </row>
    <row r="305" spans="1:997 1252:2021 2276:3045 3300:4069 4324:5093 5348:6117 6372:7141 7396:8165 8420:9189 9444:10213 10468:11237 11492:12261 12516:13285 13540:14309 14564:15333 15588:16101" s="23" customFormat="1" ht="30" customHeight="1" x14ac:dyDescent="0.3">
      <c r="A305" s="22"/>
      <c r="B305" s="75"/>
      <c r="C305" s="80" t="s">
        <v>143</v>
      </c>
      <c r="D305" s="83"/>
      <c r="E305" s="83"/>
      <c r="F305" s="83"/>
      <c r="G305" s="83"/>
      <c r="H305" s="83"/>
      <c r="I305" s="83"/>
      <c r="J305" s="83"/>
      <c r="K305" s="83"/>
      <c r="L305" s="83"/>
      <c r="M305" s="83"/>
      <c r="N305" s="83"/>
      <c r="O305" s="84"/>
    </row>
    <row r="306" spans="1:997 1252:2021 2276:3045 3300:4069 4324:5093 5348:6117 6372:7141 7396:8165 8420:9189 9444:10213 10468:11237 11492:12261 12516:13285 13540:14309 14564:15333 15588:16101" ht="30" customHeight="1" x14ac:dyDescent="0.3">
      <c r="A306" s="7" t="s">
        <v>13</v>
      </c>
      <c r="B306" s="70" t="s">
        <v>16</v>
      </c>
      <c r="C306" s="30" t="s">
        <v>228</v>
      </c>
      <c r="D306" s="30" t="s">
        <v>230</v>
      </c>
      <c r="E306" s="17" t="s">
        <v>22</v>
      </c>
      <c r="F306" s="3">
        <v>1</v>
      </c>
      <c r="G306" s="85"/>
      <c r="H306" s="85">
        <f>G306*F306</f>
        <v>0</v>
      </c>
      <c r="I306" s="85"/>
      <c r="J306" s="85">
        <f>I306*F306</f>
        <v>0</v>
      </c>
      <c r="K306" s="85"/>
      <c r="L306" s="85">
        <f>+TRUNC(F306*K306)</f>
        <v>0</v>
      </c>
      <c r="M306" s="85">
        <f t="shared" ref="M306:N309" si="69">G306+I306+K306</f>
        <v>0</v>
      </c>
      <c r="N306" s="85">
        <f t="shared" si="69"/>
        <v>0</v>
      </c>
      <c r="O306" s="103"/>
      <c r="R306" s="5"/>
    </row>
    <row r="307" spans="1:997 1252:2021 2276:3045 3300:4069 4324:5093 5348:6117 6372:7141 7396:8165 8420:9189 9444:10213 10468:11237 11492:12261 12516:13285 13540:14309 14564:15333 15588:16101" ht="30" customHeight="1" x14ac:dyDescent="0.3">
      <c r="A307" s="7" t="s">
        <v>13</v>
      </c>
      <c r="B307" s="70" t="s">
        <v>16</v>
      </c>
      <c r="C307" s="30" t="s">
        <v>229</v>
      </c>
      <c r="D307" s="30" t="s">
        <v>230</v>
      </c>
      <c r="E307" s="17" t="s">
        <v>22</v>
      </c>
      <c r="F307" s="3">
        <v>1</v>
      </c>
      <c r="G307" s="85"/>
      <c r="H307" s="85">
        <f>G307*F307</f>
        <v>0</v>
      </c>
      <c r="I307" s="85"/>
      <c r="J307" s="85">
        <f>I307*F307</f>
        <v>0</v>
      </c>
      <c r="K307" s="85"/>
      <c r="L307" s="85">
        <f>+TRUNC(F307*K307)</f>
        <v>0</v>
      </c>
      <c r="M307" s="85">
        <f t="shared" si="69"/>
        <v>0</v>
      </c>
      <c r="N307" s="85">
        <f t="shared" si="69"/>
        <v>0</v>
      </c>
      <c r="O307" s="103"/>
      <c r="R307" s="5"/>
    </row>
    <row r="308" spans="1:997 1252:2021 2276:3045 3300:4069 4324:5093 5348:6117 6372:7141 7396:8165 8420:9189 9444:10213 10468:11237 11492:12261 12516:13285 13540:14309 14564:15333 15588:16101" ht="30" customHeight="1" x14ac:dyDescent="0.3">
      <c r="A308" s="7" t="s">
        <v>13</v>
      </c>
      <c r="B308" s="70" t="s">
        <v>16</v>
      </c>
      <c r="C308" s="30" t="s">
        <v>137</v>
      </c>
      <c r="D308" s="30" t="s">
        <v>138</v>
      </c>
      <c r="E308" s="17" t="s">
        <v>24</v>
      </c>
      <c r="F308" s="3">
        <f>((1.3+1.3+1.4+1.4)*2.7)</f>
        <v>14.580000000000002</v>
      </c>
      <c r="G308" s="85"/>
      <c r="H308" s="85">
        <f>G308*F308</f>
        <v>0</v>
      </c>
      <c r="I308" s="85"/>
      <c r="J308" s="85">
        <f>I308*F308</f>
        <v>0</v>
      </c>
      <c r="K308" s="85"/>
      <c r="L308" s="85">
        <f>+TRUNC(F308*K308)</f>
        <v>0</v>
      </c>
      <c r="M308" s="85">
        <f t="shared" si="69"/>
        <v>0</v>
      </c>
      <c r="N308" s="85">
        <f t="shared" si="69"/>
        <v>0</v>
      </c>
      <c r="O308" s="103"/>
      <c r="R308" s="5"/>
    </row>
    <row r="309" spans="1:997 1252:2021 2276:3045 3300:4069 4324:5093 5348:6117 6372:7141 7396:8165 8420:9189 9444:10213 10468:11237 11492:12261 12516:13285 13540:14309 14564:15333 15588:16101" ht="30" customHeight="1" x14ac:dyDescent="0.3">
      <c r="A309" s="7"/>
      <c r="B309" s="70"/>
      <c r="C309" s="31" t="s">
        <v>294</v>
      </c>
      <c r="D309" s="30" t="s">
        <v>187</v>
      </c>
      <c r="E309" s="17" t="s">
        <v>26</v>
      </c>
      <c r="F309" s="3">
        <f>(1.3+1.3+1.4+1.4)</f>
        <v>5.4</v>
      </c>
      <c r="G309" s="85"/>
      <c r="H309" s="85">
        <f>G309*F309</f>
        <v>0</v>
      </c>
      <c r="I309" s="85"/>
      <c r="J309" s="85">
        <f>I309*F309</f>
        <v>0</v>
      </c>
      <c r="K309" s="85"/>
      <c r="L309" s="85">
        <f>+TRUNC(F309*K309)</f>
        <v>0</v>
      </c>
      <c r="M309" s="85">
        <f t="shared" si="69"/>
        <v>0</v>
      </c>
      <c r="N309" s="85">
        <f t="shared" si="69"/>
        <v>0</v>
      </c>
      <c r="O309" s="103"/>
    </row>
    <row r="310" spans="1:997 1252:2021 2276:3045 3300:4069 4324:5093 5348:6117 6372:7141 7396:8165 8420:9189 9444:10213 10468:11237 11492:12261 12516:13285 13540:14309 14564:15333 15588:16101" s="23" customFormat="1" ht="30" customHeight="1" x14ac:dyDescent="0.3">
      <c r="A310" s="22"/>
      <c r="B310" s="75"/>
      <c r="C310" s="80" t="s">
        <v>169</v>
      </c>
      <c r="D310" s="83"/>
      <c r="E310" s="83"/>
      <c r="F310" s="83"/>
      <c r="G310" s="83"/>
      <c r="H310" s="83"/>
      <c r="I310" s="83"/>
      <c r="J310" s="83"/>
      <c r="K310" s="83"/>
      <c r="L310" s="83"/>
      <c r="M310" s="83"/>
      <c r="N310" s="83"/>
      <c r="O310" s="84"/>
    </row>
    <row r="311" spans="1:997 1252:2021 2276:3045 3300:4069 4324:5093 5348:6117 6372:7141 7396:8165 8420:9189 9444:10213 10468:11237 11492:12261 12516:13285 13540:14309 14564:15333 15588:16101" ht="30" customHeight="1" x14ac:dyDescent="0.3">
      <c r="A311" s="7" t="s">
        <v>13</v>
      </c>
      <c r="B311" s="70" t="s">
        <v>16</v>
      </c>
      <c r="C311" s="30" t="s">
        <v>175</v>
      </c>
      <c r="D311" s="30" t="s">
        <v>176</v>
      </c>
      <c r="E311" s="17" t="s">
        <v>24</v>
      </c>
      <c r="F311" s="3">
        <v>2</v>
      </c>
      <c r="G311" s="60"/>
      <c r="H311" s="85">
        <f>G311*F311</f>
        <v>0</v>
      </c>
      <c r="I311" s="85"/>
      <c r="J311" s="85">
        <f>I311*F311</f>
        <v>0</v>
      </c>
      <c r="K311" s="85"/>
      <c r="L311" s="85">
        <f>+TRUNC(F311*K311)</f>
        <v>0</v>
      </c>
      <c r="M311" s="85">
        <f>G311+I311+K311</f>
        <v>0</v>
      </c>
      <c r="N311" s="85">
        <f>H311+J311+L311</f>
        <v>0</v>
      </c>
      <c r="O311" s="103"/>
      <c r="R311" s="5"/>
    </row>
    <row r="312" spans="1:997 1252:2021 2276:3045 3300:4069 4324:5093 5348:6117 6372:7141 7396:8165 8420:9189 9444:10213 10468:11237 11492:12261 12516:13285 13540:14309 14564:15333 15588:16101" ht="30" customHeight="1" x14ac:dyDescent="0.3">
      <c r="A312" s="7" t="s">
        <v>13</v>
      </c>
      <c r="B312" s="70" t="s">
        <v>16</v>
      </c>
      <c r="C312" s="30" t="s">
        <v>139</v>
      </c>
      <c r="D312" s="30" t="s">
        <v>185</v>
      </c>
      <c r="E312" s="17" t="s">
        <v>24</v>
      </c>
      <c r="F312" s="3">
        <v>1</v>
      </c>
      <c r="G312" s="60"/>
      <c r="H312" s="85">
        <f>G312*F312</f>
        <v>0</v>
      </c>
      <c r="I312" s="85"/>
      <c r="J312" s="85">
        <f>I312*F312</f>
        <v>0</v>
      </c>
      <c r="K312" s="85"/>
      <c r="L312" s="85">
        <f>+TRUNC(F312*K312)</f>
        <v>0</v>
      </c>
      <c r="M312" s="85">
        <f>G312+I312+K312</f>
        <v>0</v>
      </c>
      <c r="N312" s="85">
        <f>H312+J312+L312</f>
        <v>0</v>
      </c>
      <c r="O312" s="103"/>
      <c r="R312" s="5"/>
    </row>
    <row r="313" spans="1:997 1252:2021 2276:3045 3300:4069 4324:5093 5348:6117 6372:7141 7396:8165 8420:9189 9444:10213 10468:11237 11492:12261 12516:13285 13540:14309 14564:15333 15588:16101" s="111" customFormat="1" ht="30" customHeight="1" x14ac:dyDescent="0.3">
      <c r="A313" s="108"/>
      <c r="B313" s="110"/>
      <c r="C313" s="109" t="s">
        <v>21</v>
      </c>
      <c r="D313" s="109"/>
      <c r="E313" s="108"/>
      <c r="F313" s="108"/>
      <c r="G313" s="107"/>
      <c r="H313" s="107">
        <f>SUM(H302:H312)</f>
        <v>0</v>
      </c>
      <c r="I313" s="107"/>
      <c r="J313" s="107">
        <f>SUM(J302:J312)</f>
        <v>0</v>
      </c>
      <c r="K313" s="107"/>
      <c r="L313" s="107">
        <f>SUM(L312:L312)</f>
        <v>0</v>
      </c>
      <c r="M313" s="107"/>
      <c r="N313" s="107">
        <f>H313+J313+L313</f>
        <v>0</v>
      </c>
      <c r="O313" s="108"/>
    </row>
    <row r="314" spans="1:997 1252:2021 2276:3045 3300:4069 4324:5093 5348:6117 6372:7141 7396:8165 8420:9189 9444:10213 10468:11237 11492:12261 12516:13285 13540:14309 14564:15333 15588:16101" s="25" customFormat="1" ht="30" customHeight="1" x14ac:dyDescent="0.3">
      <c r="A314" s="24"/>
      <c r="B314" s="77"/>
      <c r="C314" s="140" t="s">
        <v>155</v>
      </c>
      <c r="D314" s="141"/>
      <c r="E314" s="141"/>
      <c r="F314" s="141"/>
      <c r="G314" s="141"/>
      <c r="H314" s="141"/>
      <c r="I314" s="141"/>
      <c r="J314" s="141"/>
      <c r="K314" s="141"/>
      <c r="L314" s="141"/>
      <c r="M314" s="141"/>
      <c r="N314" s="141"/>
      <c r="O314" s="142"/>
    </row>
    <row r="315" spans="1:997 1252:2021 2276:3045 3300:4069 4324:5093 5348:6117 6372:7141 7396:8165 8420:9189 9444:10213 10468:11237 11492:12261 12516:13285 13540:14309 14564:15333 15588:16101" s="23" customFormat="1" ht="30" customHeight="1" x14ac:dyDescent="0.3">
      <c r="A315" s="22"/>
      <c r="B315" s="75"/>
      <c r="C315" s="80" t="s">
        <v>142</v>
      </c>
      <c r="D315" s="83"/>
      <c r="E315" s="83"/>
      <c r="F315" s="83"/>
      <c r="G315" s="83"/>
      <c r="H315" s="83"/>
      <c r="I315" s="83"/>
      <c r="J315" s="83"/>
      <c r="K315" s="83"/>
      <c r="L315" s="83"/>
      <c r="M315" s="83"/>
      <c r="N315" s="83"/>
      <c r="O315" s="84"/>
    </row>
    <row r="316" spans="1:997 1252:2021 2276:3045 3300:4069 4324:5093 5348:6117 6372:7141 7396:8165 8420:9189 9444:10213 10468:11237 11492:12261 12516:13285 13540:14309 14564:15333 15588:16101" s="81" customFormat="1" ht="30" customHeight="1" x14ac:dyDescent="0.3">
      <c r="A316" s="7" t="s">
        <v>13</v>
      </c>
      <c r="B316" s="70" t="s">
        <v>16</v>
      </c>
      <c r="C316" s="87" t="s">
        <v>25</v>
      </c>
      <c r="D316" s="87" t="s">
        <v>115</v>
      </c>
      <c r="E316" s="88" t="s">
        <v>24</v>
      </c>
      <c r="F316" s="6">
        <f>5.46+5.46</f>
        <v>10.92</v>
      </c>
      <c r="G316" s="60"/>
      <c r="H316" s="60">
        <f t="shared" ref="H316" si="70">G316*F316</f>
        <v>0</v>
      </c>
      <c r="I316" s="60"/>
      <c r="J316" s="60">
        <f>I316*F316</f>
        <v>0</v>
      </c>
      <c r="K316" s="60"/>
      <c r="L316" s="60">
        <f>+TRUNC(F316*K316)</f>
        <v>0</v>
      </c>
      <c r="M316" s="60">
        <f>G316+I316+K316</f>
        <v>0</v>
      </c>
      <c r="N316" s="60">
        <f>H316+J316+L316</f>
        <v>0</v>
      </c>
      <c r="O316" s="94"/>
      <c r="R316" s="82"/>
      <c r="HT316" s="1"/>
      <c r="HU316" s="1"/>
      <c r="RP316" s="1"/>
      <c r="RQ316" s="1"/>
      <c r="ABL316" s="1"/>
      <c r="ABM316" s="1"/>
      <c r="ALH316" s="1"/>
      <c r="ALI316" s="1"/>
      <c r="AVD316" s="1"/>
      <c r="AVE316" s="1"/>
      <c r="BEZ316" s="1"/>
      <c r="BFA316" s="1"/>
      <c r="BOV316" s="1"/>
      <c r="BOW316" s="1"/>
      <c r="BYR316" s="1"/>
      <c r="BYS316" s="1"/>
      <c r="CIN316" s="1"/>
      <c r="CIO316" s="1"/>
      <c r="CSJ316" s="1"/>
      <c r="CSK316" s="1"/>
      <c r="DCF316" s="1"/>
      <c r="DCG316" s="1"/>
      <c r="DMB316" s="1"/>
      <c r="DMC316" s="1"/>
      <c r="DVX316" s="1"/>
      <c r="DVY316" s="1"/>
      <c r="EFT316" s="1"/>
      <c r="EFU316" s="1"/>
      <c r="EPP316" s="1"/>
      <c r="EPQ316" s="1"/>
      <c r="EZL316" s="1"/>
      <c r="EZM316" s="1"/>
      <c r="FJH316" s="1"/>
      <c r="FJI316" s="1"/>
      <c r="FTD316" s="1"/>
      <c r="FTE316" s="1"/>
      <c r="GCZ316" s="1"/>
      <c r="GDA316" s="1"/>
      <c r="GMV316" s="1"/>
      <c r="GMW316" s="1"/>
      <c r="GWR316" s="1"/>
      <c r="GWS316" s="1"/>
      <c r="HGN316" s="1"/>
      <c r="HGO316" s="1"/>
      <c r="HQJ316" s="1"/>
      <c r="HQK316" s="1"/>
      <c r="IAF316" s="1"/>
      <c r="IAG316" s="1"/>
      <c r="IKB316" s="1"/>
      <c r="IKC316" s="1"/>
      <c r="ITX316" s="1"/>
      <c r="ITY316" s="1"/>
      <c r="JDT316" s="1"/>
      <c r="JDU316" s="1"/>
      <c r="JNP316" s="1"/>
      <c r="JNQ316" s="1"/>
      <c r="JXL316" s="1"/>
      <c r="JXM316" s="1"/>
      <c r="KHH316" s="1"/>
      <c r="KHI316" s="1"/>
      <c r="KRD316" s="1"/>
      <c r="KRE316" s="1"/>
      <c r="LAZ316" s="1"/>
      <c r="LBA316" s="1"/>
      <c r="LKV316" s="1"/>
      <c r="LKW316" s="1"/>
      <c r="LUR316" s="1"/>
      <c r="LUS316" s="1"/>
      <c r="MEN316" s="1"/>
      <c r="MEO316" s="1"/>
      <c r="MOJ316" s="1"/>
      <c r="MOK316" s="1"/>
      <c r="MYF316" s="1"/>
      <c r="MYG316" s="1"/>
      <c r="NIB316" s="1"/>
      <c r="NIC316" s="1"/>
      <c r="NRX316" s="1"/>
      <c r="NRY316" s="1"/>
      <c r="OBT316" s="1"/>
      <c r="OBU316" s="1"/>
      <c r="OLP316" s="1"/>
      <c r="OLQ316" s="1"/>
      <c r="OVL316" s="1"/>
      <c r="OVM316" s="1"/>
      <c r="PFH316" s="1"/>
      <c r="PFI316" s="1"/>
      <c r="PPD316" s="1"/>
      <c r="PPE316" s="1"/>
      <c r="PYZ316" s="1"/>
      <c r="PZA316" s="1"/>
      <c r="QIV316" s="1"/>
      <c r="QIW316" s="1"/>
      <c r="QSR316" s="1"/>
      <c r="QSS316" s="1"/>
      <c r="RCN316" s="1"/>
      <c r="RCO316" s="1"/>
      <c r="RMJ316" s="1"/>
      <c r="RMK316" s="1"/>
      <c r="RWF316" s="1"/>
      <c r="RWG316" s="1"/>
      <c r="SGB316" s="1"/>
      <c r="SGC316" s="1"/>
      <c r="SPX316" s="1"/>
      <c r="SPY316" s="1"/>
      <c r="SZT316" s="1"/>
      <c r="SZU316" s="1"/>
      <c r="TJP316" s="1"/>
      <c r="TJQ316" s="1"/>
      <c r="TTL316" s="1"/>
      <c r="TTM316" s="1"/>
      <c r="UDH316" s="1"/>
      <c r="UDI316" s="1"/>
      <c r="UND316" s="1"/>
      <c r="UNE316" s="1"/>
      <c r="UWZ316" s="1"/>
      <c r="UXA316" s="1"/>
      <c r="VGV316" s="1"/>
      <c r="VGW316" s="1"/>
      <c r="VQR316" s="1"/>
      <c r="VQS316" s="1"/>
      <c r="WAN316" s="1"/>
      <c r="WAO316" s="1"/>
      <c r="WKJ316" s="1"/>
      <c r="WKK316" s="1"/>
      <c r="WUF316" s="1"/>
      <c r="WUG316" s="1"/>
    </row>
    <row r="317" spans="1:997 1252:2021 2276:3045 3300:4069 4324:5093 5348:6117 6372:7141 7396:8165 8420:9189 9444:10213 10468:11237 11492:12261 12516:13285 13540:14309 14564:15333 15588:16101" ht="31.5" customHeight="1" x14ac:dyDescent="0.3">
      <c r="A317" s="7"/>
      <c r="B317" s="70"/>
      <c r="C317" s="31" t="s">
        <v>243</v>
      </c>
      <c r="D317" s="32" t="s">
        <v>245</v>
      </c>
      <c r="E317" s="17" t="s">
        <v>22</v>
      </c>
      <c r="F317" s="18">
        <v>8</v>
      </c>
      <c r="G317" s="85"/>
      <c r="H317" s="85">
        <f>G317*F317</f>
        <v>0</v>
      </c>
      <c r="I317" s="85"/>
      <c r="J317" s="85">
        <f>I317*F317</f>
        <v>0</v>
      </c>
      <c r="K317" s="85"/>
      <c r="L317" s="85">
        <f>+TRUNC(F317*K317)</f>
        <v>0</v>
      </c>
      <c r="M317" s="85">
        <f>G317+I317+K317</f>
        <v>0</v>
      </c>
      <c r="N317" s="85">
        <f>H317+J317+L317</f>
        <v>0</v>
      </c>
      <c r="O317" s="17"/>
      <c r="R317" s="5"/>
    </row>
    <row r="318" spans="1:997 1252:2021 2276:3045 3300:4069 4324:5093 5348:6117 6372:7141 7396:8165 8420:9189 9444:10213 10468:11237 11492:12261 12516:13285 13540:14309 14564:15333 15588:16101" s="23" customFormat="1" ht="30" customHeight="1" x14ac:dyDescent="0.3">
      <c r="A318" s="22"/>
      <c r="B318" s="75"/>
      <c r="C318" s="80" t="s">
        <v>218</v>
      </c>
      <c r="D318" s="83"/>
      <c r="E318" s="83"/>
      <c r="F318" s="83"/>
      <c r="G318" s="83"/>
      <c r="H318" s="83"/>
      <c r="I318" s="83"/>
      <c r="J318" s="83"/>
      <c r="K318" s="83"/>
      <c r="L318" s="83"/>
      <c r="M318" s="83"/>
      <c r="N318" s="83"/>
      <c r="O318" s="84"/>
    </row>
    <row r="319" spans="1:997 1252:2021 2276:3045 3300:4069 4324:5093 5348:6117 6372:7141 7396:8165 8420:9189 9444:10213 10468:11237 11492:12261 12516:13285 13540:14309 14564:15333 15588:16101" ht="30" customHeight="1" x14ac:dyDescent="0.3">
      <c r="A319" s="7" t="s">
        <v>13</v>
      </c>
      <c r="B319" s="70" t="s">
        <v>16</v>
      </c>
      <c r="C319" s="30" t="s">
        <v>231</v>
      </c>
      <c r="D319" s="30" t="s">
        <v>225</v>
      </c>
      <c r="E319" s="17" t="s">
        <v>22</v>
      </c>
      <c r="F319" s="3">
        <v>2</v>
      </c>
      <c r="G319" s="85"/>
      <c r="H319" s="85">
        <f t="shared" ref="H319:H327" si="71">G319*F319</f>
        <v>0</v>
      </c>
      <c r="I319" s="85"/>
      <c r="J319" s="85">
        <f t="shared" ref="J319:J327" si="72">I319*F319</f>
        <v>0</v>
      </c>
      <c r="K319" s="85"/>
      <c r="L319" s="85">
        <f t="shared" ref="L319:L324" si="73">+TRUNC(F319*K319)</f>
        <v>0</v>
      </c>
      <c r="M319" s="85">
        <f t="shared" ref="M319:M327" si="74">G319+I319+K319</f>
        <v>0</v>
      </c>
      <c r="N319" s="85">
        <f t="shared" ref="N319:N327" si="75">H319+J319+L319</f>
        <v>0</v>
      </c>
      <c r="O319" s="103"/>
      <c r="R319" s="5"/>
    </row>
    <row r="320" spans="1:997 1252:2021 2276:3045 3300:4069 4324:5093 5348:6117 6372:7141 7396:8165 8420:9189 9444:10213 10468:11237 11492:12261 12516:13285 13540:14309 14564:15333 15588:16101" ht="30" customHeight="1" x14ac:dyDescent="0.3">
      <c r="A320" s="7" t="s">
        <v>13</v>
      </c>
      <c r="B320" s="70" t="s">
        <v>16</v>
      </c>
      <c r="C320" s="30" t="s">
        <v>232</v>
      </c>
      <c r="D320" s="30" t="s">
        <v>225</v>
      </c>
      <c r="E320" s="17" t="s">
        <v>22</v>
      </c>
      <c r="F320" s="3">
        <v>2</v>
      </c>
      <c r="G320" s="85"/>
      <c r="H320" s="85">
        <f t="shared" si="71"/>
        <v>0</v>
      </c>
      <c r="I320" s="85"/>
      <c r="J320" s="85">
        <f t="shared" si="72"/>
        <v>0</v>
      </c>
      <c r="K320" s="85"/>
      <c r="L320" s="85">
        <f t="shared" si="73"/>
        <v>0</v>
      </c>
      <c r="M320" s="85">
        <f t="shared" si="74"/>
        <v>0</v>
      </c>
      <c r="N320" s="85">
        <f t="shared" si="75"/>
        <v>0</v>
      </c>
      <c r="O320" s="103"/>
      <c r="R320" s="5"/>
    </row>
    <row r="321" spans="1:997 1252:2021 2276:3045 3300:4069 4324:5093 5348:6117 6372:7141 7396:8165 8420:9189 9444:10213 10468:11237 11492:12261 12516:13285 13540:14309 14564:15333 15588:16101" ht="30" customHeight="1" x14ac:dyDescent="0.3">
      <c r="A321" s="7" t="s">
        <v>13</v>
      </c>
      <c r="B321" s="70" t="s">
        <v>14</v>
      </c>
      <c r="C321" s="31" t="s">
        <v>128</v>
      </c>
      <c r="D321" s="32" t="s">
        <v>129</v>
      </c>
      <c r="E321" s="17" t="s">
        <v>26</v>
      </c>
      <c r="F321" s="3">
        <f>(2.2+2.2+2.6+2.6)*2</f>
        <v>19.2</v>
      </c>
      <c r="G321" s="85"/>
      <c r="H321" s="60">
        <f t="shared" si="71"/>
        <v>0</v>
      </c>
      <c r="I321" s="85"/>
      <c r="J321" s="60">
        <f t="shared" si="72"/>
        <v>0</v>
      </c>
      <c r="K321" s="60"/>
      <c r="L321" s="60">
        <f t="shared" si="73"/>
        <v>0</v>
      </c>
      <c r="M321" s="60">
        <f t="shared" si="74"/>
        <v>0</v>
      </c>
      <c r="N321" s="60">
        <f t="shared" si="75"/>
        <v>0</v>
      </c>
      <c r="O321" s="7"/>
    </row>
    <row r="322" spans="1:997 1252:2021 2276:3045 3300:4069 4324:5093 5348:6117 6372:7141 7396:8165 8420:9189 9444:10213 10468:11237 11492:12261 12516:13285 13540:14309 14564:15333 15588:16101" ht="30" customHeight="1" x14ac:dyDescent="0.3">
      <c r="A322" s="7"/>
      <c r="B322" s="70"/>
      <c r="C322" s="31" t="s">
        <v>126</v>
      </c>
      <c r="D322" s="30" t="s">
        <v>219</v>
      </c>
      <c r="E322" s="10" t="s">
        <v>24</v>
      </c>
      <c r="F322" s="3">
        <f>((2.2+2.2+2.6+2.6)*2.7)*2</f>
        <v>51.84</v>
      </c>
      <c r="G322" s="85"/>
      <c r="H322" s="60">
        <f t="shared" si="71"/>
        <v>0</v>
      </c>
      <c r="I322" s="85"/>
      <c r="J322" s="60">
        <f t="shared" si="72"/>
        <v>0</v>
      </c>
      <c r="K322" s="60"/>
      <c r="L322" s="60">
        <f t="shared" si="73"/>
        <v>0</v>
      </c>
      <c r="M322" s="60">
        <f t="shared" si="74"/>
        <v>0</v>
      </c>
      <c r="N322" s="60">
        <f t="shared" si="75"/>
        <v>0</v>
      </c>
      <c r="O322" s="7"/>
      <c r="Q322" s="5"/>
    </row>
    <row r="323" spans="1:997 1252:2021 2276:3045 3300:4069 4324:5093 5348:6117 6372:7141 7396:8165 8420:9189 9444:10213 10468:11237 11492:12261 12516:13285 13540:14309 14564:15333 15588:16101" ht="30" customHeight="1" x14ac:dyDescent="0.3">
      <c r="A323" s="7"/>
      <c r="B323" s="70"/>
      <c r="C323" s="31" t="s">
        <v>173</v>
      </c>
      <c r="D323" s="30" t="s">
        <v>174</v>
      </c>
      <c r="E323" s="10" t="s">
        <v>24</v>
      </c>
      <c r="F323" s="3">
        <f>((2.2+2.2+2.6+2.6)*2.7)*2</f>
        <v>51.84</v>
      </c>
      <c r="G323" s="85"/>
      <c r="H323" s="60">
        <f t="shared" si="71"/>
        <v>0</v>
      </c>
      <c r="I323" s="85"/>
      <c r="J323" s="60">
        <f t="shared" si="72"/>
        <v>0</v>
      </c>
      <c r="K323" s="60"/>
      <c r="L323" s="60">
        <f t="shared" si="73"/>
        <v>0</v>
      </c>
      <c r="M323" s="60">
        <f t="shared" si="74"/>
        <v>0</v>
      </c>
      <c r="N323" s="60">
        <f t="shared" si="75"/>
        <v>0</v>
      </c>
      <c r="O323" s="7"/>
      <c r="Q323" s="5"/>
    </row>
    <row r="324" spans="1:997 1252:2021 2276:3045 3300:4069 4324:5093 5348:6117 6372:7141 7396:8165 8420:9189 9444:10213 10468:11237 11492:12261 12516:13285 13540:14309 14564:15333 15588:16101" ht="30" customHeight="1" x14ac:dyDescent="0.3">
      <c r="A324" s="7"/>
      <c r="B324" s="70"/>
      <c r="C324" s="31" t="s">
        <v>132</v>
      </c>
      <c r="D324" s="30" t="s">
        <v>133</v>
      </c>
      <c r="E324" s="17" t="s">
        <v>24</v>
      </c>
      <c r="F324" s="3">
        <f>((2.2+2.2+2.6+2.6)*2.7)*2</f>
        <v>51.84</v>
      </c>
      <c r="G324" s="85"/>
      <c r="H324" s="85">
        <f t="shared" si="71"/>
        <v>0</v>
      </c>
      <c r="I324" s="85"/>
      <c r="J324" s="85">
        <f t="shared" si="72"/>
        <v>0</v>
      </c>
      <c r="K324" s="85"/>
      <c r="L324" s="85">
        <f t="shared" si="73"/>
        <v>0</v>
      </c>
      <c r="M324" s="85">
        <f t="shared" si="74"/>
        <v>0</v>
      </c>
      <c r="N324" s="85">
        <f t="shared" si="75"/>
        <v>0</v>
      </c>
      <c r="O324" s="103"/>
    </row>
    <row r="325" spans="1:997 1252:2021 2276:3045 3300:4069 4324:5093 5348:6117 6372:7141 7396:8165 8420:9189 9444:10213 10468:11237 11492:12261 12516:13285 13540:14309 14564:15333 15588:16101" ht="30" customHeight="1" x14ac:dyDescent="0.3">
      <c r="A325" s="7"/>
      <c r="B325" s="70"/>
      <c r="C325" s="31" t="s">
        <v>220</v>
      </c>
      <c r="D325" s="30" t="s">
        <v>221</v>
      </c>
      <c r="E325" s="17" t="s">
        <v>24</v>
      </c>
      <c r="F325" s="3">
        <f>((2.2+2.2+2.6+2.6)*2.7)*2</f>
        <v>51.84</v>
      </c>
      <c r="G325" s="85"/>
      <c r="H325" s="85">
        <f t="shared" si="71"/>
        <v>0</v>
      </c>
      <c r="I325" s="85"/>
      <c r="J325" s="85">
        <f t="shared" si="72"/>
        <v>0</v>
      </c>
      <c r="K325" s="85"/>
      <c r="L325" s="85"/>
      <c r="M325" s="85">
        <f t="shared" si="74"/>
        <v>0</v>
      </c>
      <c r="N325" s="85">
        <f t="shared" si="75"/>
        <v>0</v>
      </c>
      <c r="O325" s="103"/>
    </row>
    <row r="326" spans="1:997 1252:2021 2276:3045 3300:4069 4324:5093 5348:6117 6372:7141 7396:8165 8420:9189 9444:10213 10468:11237 11492:12261 12516:13285 13540:14309 14564:15333 15588:16101" ht="30" customHeight="1" x14ac:dyDescent="0.3">
      <c r="A326" s="7" t="s">
        <v>13</v>
      </c>
      <c r="B326" s="70" t="s">
        <v>16</v>
      </c>
      <c r="C326" s="30" t="s">
        <v>137</v>
      </c>
      <c r="D326" s="30" t="s">
        <v>138</v>
      </c>
      <c r="E326" s="17" t="s">
        <v>24</v>
      </c>
      <c r="F326" s="3">
        <f>((2.2+2.2+2.6+2.6)*2.7)*2</f>
        <v>51.84</v>
      </c>
      <c r="G326" s="85"/>
      <c r="H326" s="85">
        <f t="shared" si="71"/>
        <v>0</v>
      </c>
      <c r="I326" s="85"/>
      <c r="J326" s="85">
        <f t="shared" si="72"/>
        <v>0</v>
      </c>
      <c r="K326" s="85"/>
      <c r="L326" s="85">
        <f>+TRUNC(F326*K326)</f>
        <v>0</v>
      </c>
      <c r="M326" s="85">
        <f t="shared" si="74"/>
        <v>0</v>
      </c>
      <c r="N326" s="85">
        <f t="shared" si="75"/>
        <v>0</v>
      </c>
      <c r="O326" s="103"/>
      <c r="R326" s="5"/>
    </row>
    <row r="327" spans="1:997 1252:2021 2276:3045 3300:4069 4324:5093 5348:6117 6372:7141 7396:8165 8420:9189 9444:10213 10468:11237 11492:12261 12516:13285 13540:14309 14564:15333 15588:16101" ht="30" customHeight="1" x14ac:dyDescent="0.3">
      <c r="A327" s="7"/>
      <c r="B327" s="70"/>
      <c r="C327" s="31" t="s">
        <v>294</v>
      </c>
      <c r="D327" s="30" t="s">
        <v>187</v>
      </c>
      <c r="E327" s="17" t="s">
        <v>26</v>
      </c>
      <c r="F327" s="3">
        <f>(2.2+2.2+2.6+2.6)*2</f>
        <v>19.2</v>
      </c>
      <c r="G327" s="85"/>
      <c r="H327" s="85">
        <f t="shared" si="71"/>
        <v>0</v>
      </c>
      <c r="I327" s="85"/>
      <c r="J327" s="85">
        <f t="shared" si="72"/>
        <v>0</v>
      </c>
      <c r="K327" s="85"/>
      <c r="L327" s="85">
        <f>+TRUNC(F327*K327)</f>
        <v>0</v>
      </c>
      <c r="M327" s="85">
        <f t="shared" si="74"/>
        <v>0</v>
      </c>
      <c r="N327" s="85">
        <f t="shared" si="75"/>
        <v>0</v>
      </c>
      <c r="O327" s="103"/>
    </row>
    <row r="328" spans="1:997 1252:2021 2276:3045 3300:4069 4324:5093 5348:6117 6372:7141 7396:8165 8420:9189 9444:10213 10468:11237 11492:12261 12516:13285 13540:14309 14564:15333 15588:16101" s="23" customFormat="1" ht="30" customHeight="1" x14ac:dyDescent="0.3">
      <c r="A328" s="22"/>
      <c r="B328" s="75"/>
      <c r="C328" s="80" t="s">
        <v>169</v>
      </c>
      <c r="D328" s="83"/>
      <c r="E328" s="83"/>
      <c r="F328" s="83"/>
      <c r="G328" s="83"/>
      <c r="H328" s="83"/>
      <c r="I328" s="83"/>
      <c r="J328" s="83"/>
      <c r="K328" s="83"/>
      <c r="L328" s="83"/>
      <c r="M328" s="83"/>
      <c r="N328" s="83"/>
      <c r="O328" s="84"/>
    </row>
    <row r="329" spans="1:997 1252:2021 2276:3045 3300:4069 4324:5093 5348:6117 6372:7141 7396:8165 8420:9189 9444:10213 10468:11237 11492:12261 12516:13285 13540:14309 14564:15333 15588:16101" ht="31.5" customHeight="1" x14ac:dyDescent="0.3">
      <c r="A329" s="7" t="s">
        <v>13</v>
      </c>
      <c r="B329" s="70" t="s">
        <v>16</v>
      </c>
      <c r="C329" s="30" t="s">
        <v>179</v>
      </c>
      <c r="D329" s="30" t="s">
        <v>296</v>
      </c>
      <c r="E329" s="17" t="s">
        <v>24</v>
      </c>
      <c r="F329" s="3">
        <v>11</v>
      </c>
      <c r="G329" s="85"/>
      <c r="H329" s="85">
        <f>G329*F329</f>
        <v>0</v>
      </c>
      <c r="I329" s="85"/>
      <c r="J329" s="85">
        <f>I329*F329</f>
        <v>0</v>
      </c>
      <c r="K329" s="85"/>
      <c r="L329" s="85">
        <f>+TRUNC(F329*K329)</f>
        <v>0</v>
      </c>
      <c r="M329" s="85">
        <f t="shared" ref="M329:N331" si="76">G329+I329+K329</f>
        <v>0</v>
      </c>
      <c r="N329" s="85">
        <f t="shared" si="76"/>
        <v>0</v>
      </c>
      <c r="O329" s="103"/>
      <c r="R329" s="5"/>
    </row>
    <row r="330" spans="1:997 1252:2021 2276:3045 3300:4069 4324:5093 5348:6117 6372:7141 7396:8165 8420:9189 9444:10213 10468:11237 11492:12261 12516:13285 13540:14309 14564:15333 15588:16101" ht="30" customHeight="1" x14ac:dyDescent="0.3">
      <c r="A330" s="7" t="s">
        <v>13</v>
      </c>
      <c r="B330" s="70" t="s">
        <v>19</v>
      </c>
      <c r="C330" s="30" t="s">
        <v>237</v>
      </c>
      <c r="D330" s="30" t="s">
        <v>236</v>
      </c>
      <c r="E330" s="17" t="s">
        <v>24</v>
      </c>
      <c r="F330" s="6">
        <v>11</v>
      </c>
      <c r="G330" s="85"/>
      <c r="H330" s="85">
        <f>G330*F330</f>
        <v>0</v>
      </c>
      <c r="I330" s="85"/>
      <c r="J330" s="85">
        <f>I330*F330</f>
        <v>0</v>
      </c>
      <c r="K330" s="85"/>
      <c r="L330" s="85">
        <f>+TRUNC(F330*K330)</f>
        <v>0</v>
      </c>
      <c r="M330" s="85">
        <f t="shared" si="76"/>
        <v>0</v>
      </c>
      <c r="N330" s="85">
        <f t="shared" si="76"/>
        <v>0</v>
      </c>
      <c r="O330" s="17"/>
    </row>
    <row r="331" spans="1:997 1252:2021 2276:3045 3300:4069 4324:5093 5348:6117 6372:7141 7396:8165 8420:9189 9444:10213 10468:11237 11492:12261 12516:13285 13540:14309 14564:15333 15588:16101" ht="30" customHeight="1" x14ac:dyDescent="0.3">
      <c r="A331" s="7"/>
      <c r="B331" s="70"/>
      <c r="C331" s="30" t="s">
        <v>238</v>
      </c>
      <c r="D331" s="30" t="s">
        <v>239</v>
      </c>
      <c r="E331" s="17" t="s">
        <v>26</v>
      </c>
      <c r="F331" s="3">
        <v>2</v>
      </c>
      <c r="G331" s="85"/>
      <c r="H331" s="85">
        <f>G331*F331</f>
        <v>0</v>
      </c>
      <c r="I331" s="85"/>
      <c r="J331" s="85">
        <f>I331*F331</f>
        <v>0</v>
      </c>
      <c r="K331" s="85"/>
      <c r="L331" s="85">
        <f>+TRUNC(F331*K331)</f>
        <v>0</v>
      </c>
      <c r="M331" s="85">
        <f t="shared" si="76"/>
        <v>0</v>
      </c>
      <c r="N331" s="85">
        <f t="shared" si="76"/>
        <v>0</v>
      </c>
      <c r="O331" s="103"/>
      <c r="R331" s="5"/>
    </row>
    <row r="332" spans="1:997 1252:2021 2276:3045 3300:4069 4324:5093 5348:6117 6372:7141 7396:8165 8420:9189 9444:10213 10468:11237 11492:12261 12516:13285 13540:14309 14564:15333 15588:16101" s="111" customFormat="1" ht="30" customHeight="1" x14ac:dyDescent="0.3">
      <c r="A332" s="108"/>
      <c r="B332" s="110"/>
      <c r="C332" s="109" t="s">
        <v>21</v>
      </c>
      <c r="D332" s="109"/>
      <c r="E332" s="108"/>
      <c r="F332" s="108"/>
      <c r="G332" s="107"/>
      <c r="H332" s="107">
        <f>SUM(H316:H331)</f>
        <v>0</v>
      </c>
      <c r="I332" s="107"/>
      <c r="J332" s="107">
        <f>SUM(J316:J331)</f>
        <v>0</v>
      </c>
      <c r="K332" s="107"/>
      <c r="L332" s="107">
        <f>SUM(L331:L331)</f>
        <v>0</v>
      </c>
      <c r="M332" s="107"/>
      <c r="N332" s="107">
        <f>H332+J332+L332</f>
        <v>0</v>
      </c>
      <c r="O332" s="108"/>
    </row>
    <row r="333" spans="1:997 1252:2021 2276:3045 3300:4069 4324:5093 5348:6117 6372:7141 7396:8165 8420:9189 9444:10213 10468:11237 11492:12261 12516:13285 13540:14309 14564:15333 15588:16101" s="25" customFormat="1" ht="30" customHeight="1" x14ac:dyDescent="0.3">
      <c r="A333" s="24"/>
      <c r="B333" s="77"/>
      <c r="C333" s="140" t="s">
        <v>157</v>
      </c>
      <c r="D333" s="141"/>
      <c r="E333" s="141"/>
      <c r="F333" s="141"/>
      <c r="G333" s="141"/>
      <c r="H333" s="141"/>
      <c r="I333" s="141"/>
      <c r="J333" s="141"/>
      <c r="K333" s="141"/>
      <c r="L333" s="141"/>
      <c r="M333" s="141"/>
      <c r="N333" s="141"/>
      <c r="O333" s="142"/>
    </row>
    <row r="334" spans="1:997 1252:2021 2276:3045 3300:4069 4324:5093 5348:6117 6372:7141 7396:8165 8420:9189 9444:10213 10468:11237 11492:12261 12516:13285 13540:14309 14564:15333 15588:16101" s="23" customFormat="1" ht="30" customHeight="1" x14ac:dyDescent="0.3">
      <c r="A334" s="22"/>
      <c r="B334" s="75"/>
      <c r="C334" s="80" t="s">
        <v>142</v>
      </c>
      <c r="D334" s="83"/>
      <c r="E334" s="83"/>
      <c r="F334" s="83"/>
      <c r="G334" s="83"/>
      <c r="H334" s="83"/>
      <c r="I334" s="83"/>
      <c r="J334" s="83"/>
      <c r="K334" s="83"/>
      <c r="L334" s="83"/>
      <c r="M334" s="83"/>
      <c r="N334" s="83"/>
      <c r="O334" s="84"/>
    </row>
    <row r="335" spans="1:997 1252:2021 2276:3045 3300:4069 4324:5093 5348:6117 6372:7141 7396:8165 8420:9189 9444:10213 10468:11237 11492:12261 12516:13285 13540:14309 14564:15333 15588:16101" s="81" customFormat="1" ht="30" customHeight="1" x14ac:dyDescent="0.3">
      <c r="A335" s="7" t="s">
        <v>13</v>
      </c>
      <c r="B335" s="70" t="s">
        <v>16</v>
      </c>
      <c r="C335" s="87" t="s">
        <v>25</v>
      </c>
      <c r="D335" s="87" t="s">
        <v>115</v>
      </c>
      <c r="E335" s="88" t="s">
        <v>24</v>
      </c>
      <c r="F335" s="6">
        <f>4.07+5.57</f>
        <v>9.64</v>
      </c>
      <c r="G335" s="60"/>
      <c r="H335" s="60">
        <f t="shared" ref="H335" si="77">G335*F335</f>
        <v>0</v>
      </c>
      <c r="I335" s="60"/>
      <c r="J335" s="60">
        <f>I335*F335</f>
        <v>0</v>
      </c>
      <c r="K335" s="60"/>
      <c r="L335" s="60">
        <f>+TRUNC(F335*K335)</f>
        <v>0</v>
      </c>
      <c r="M335" s="60">
        <f>G335+I335+K335</f>
        <v>0</v>
      </c>
      <c r="N335" s="60">
        <f>H335+J335+L335</f>
        <v>0</v>
      </c>
      <c r="O335" s="94"/>
      <c r="R335" s="82"/>
      <c r="HT335" s="1"/>
      <c r="HU335" s="1"/>
      <c r="RP335" s="1"/>
      <c r="RQ335" s="1"/>
      <c r="ABL335" s="1"/>
      <c r="ABM335" s="1"/>
      <c r="ALH335" s="1"/>
      <c r="ALI335" s="1"/>
      <c r="AVD335" s="1"/>
      <c r="AVE335" s="1"/>
      <c r="BEZ335" s="1"/>
      <c r="BFA335" s="1"/>
      <c r="BOV335" s="1"/>
      <c r="BOW335" s="1"/>
      <c r="BYR335" s="1"/>
      <c r="BYS335" s="1"/>
      <c r="CIN335" s="1"/>
      <c r="CIO335" s="1"/>
      <c r="CSJ335" s="1"/>
      <c r="CSK335" s="1"/>
      <c r="DCF335" s="1"/>
      <c r="DCG335" s="1"/>
      <c r="DMB335" s="1"/>
      <c r="DMC335" s="1"/>
      <c r="DVX335" s="1"/>
      <c r="DVY335" s="1"/>
      <c r="EFT335" s="1"/>
      <c r="EFU335" s="1"/>
      <c r="EPP335" s="1"/>
      <c r="EPQ335" s="1"/>
      <c r="EZL335" s="1"/>
      <c r="EZM335" s="1"/>
      <c r="FJH335" s="1"/>
      <c r="FJI335" s="1"/>
      <c r="FTD335" s="1"/>
      <c r="FTE335" s="1"/>
      <c r="GCZ335" s="1"/>
      <c r="GDA335" s="1"/>
      <c r="GMV335" s="1"/>
      <c r="GMW335" s="1"/>
      <c r="GWR335" s="1"/>
      <c r="GWS335" s="1"/>
      <c r="HGN335" s="1"/>
      <c r="HGO335" s="1"/>
      <c r="HQJ335" s="1"/>
      <c r="HQK335" s="1"/>
      <c r="IAF335" s="1"/>
      <c r="IAG335" s="1"/>
      <c r="IKB335" s="1"/>
      <c r="IKC335" s="1"/>
      <c r="ITX335" s="1"/>
      <c r="ITY335" s="1"/>
      <c r="JDT335" s="1"/>
      <c r="JDU335" s="1"/>
      <c r="JNP335" s="1"/>
      <c r="JNQ335" s="1"/>
      <c r="JXL335" s="1"/>
      <c r="JXM335" s="1"/>
      <c r="KHH335" s="1"/>
      <c r="KHI335" s="1"/>
      <c r="KRD335" s="1"/>
      <c r="KRE335" s="1"/>
      <c r="LAZ335" s="1"/>
      <c r="LBA335" s="1"/>
      <c r="LKV335" s="1"/>
      <c r="LKW335" s="1"/>
      <c r="LUR335" s="1"/>
      <c r="LUS335" s="1"/>
      <c r="MEN335" s="1"/>
      <c r="MEO335" s="1"/>
      <c r="MOJ335" s="1"/>
      <c r="MOK335" s="1"/>
      <c r="MYF335" s="1"/>
      <c r="MYG335" s="1"/>
      <c r="NIB335" s="1"/>
      <c r="NIC335" s="1"/>
      <c r="NRX335" s="1"/>
      <c r="NRY335" s="1"/>
      <c r="OBT335" s="1"/>
      <c r="OBU335" s="1"/>
      <c r="OLP335" s="1"/>
      <c r="OLQ335" s="1"/>
      <c r="OVL335" s="1"/>
      <c r="OVM335" s="1"/>
      <c r="PFH335" s="1"/>
      <c r="PFI335" s="1"/>
      <c r="PPD335" s="1"/>
      <c r="PPE335" s="1"/>
      <c r="PYZ335" s="1"/>
      <c r="PZA335" s="1"/>
      <c r="QIV335" s="1"/>
      <c r="QIW335" s="1"/>
      <c r="QSR335" s="1"/>
      <c r="QSS335" s="1"/>
      <c r="RCN335" s="1"/>
      <c r="RCO335" s="1"/>
      <c r="RMJ335" s="1"/>
      <c r="RMK335" s="1"/>
      <c r="RWF335" s="1"/>
      <c r="RWG335" s="1"/>
      <c r="SGB335" s="1"/>
      <c r="SGC335" s="1"/>
      <c r="SPX335" s="1"/>
      <c r="SPY335" s="1"/>
      <c r="SZT335" s="1"/>
      <c r="SZU335" s="1"/>
      <c r="TJP335" s="1"/>
      <c r="TJQ335" s="1"/>
      <c r="TTL335" s="1"/>
      <c r="TTM335" s="1"/>
      <c r="UDH335" s="1"/>
      <c r="UDI335" s="1"/>
      <c r="UND335" s="1"/>
      <c r="UNE335" s="1"/>
      <c r="UWZ335" s="1"/>
      <c r="UXA335" s="1"/>
      <c r="VGV335" s="1"/>
      <c r="VGW335" s="1"/>
      <c r="VQR335" s="1"/>
      <c r="VQS335" s="1"/>
      <c r="WAN335" s="1"/>
      <c r="WAO335" s="1"/>
      <c r="WKJ335" s="1"/>
      <c r="WKK335" s="1"/>
      <c r="WUF335" s="1"/>
      <c r="WUG335" s="1"/>
    </row>
    <row r="336" spans="1:997 1252:2021 2276:3045 3300:4069 4324:5093 5348:6117 6372:7141 7396:8165 8420:9189 9444:10213 10468:11237 11492:12261 12516:13285 13540:14309 14564:15333 15588:16101" ht="31.5" customHeight="1" x14ac:dyDescent="0.3">
      <c r="A336" s="7"/>
      <c r="B336" s="70"/>
      <c r="C336" s="31" t="s">
        <v>243</v>
      </c>
      <c r="D336" s="32" t="s">
        <v>245</v>
      </c>
      <c r="E336" s="17" t="s">
        <v>22</v>
      </c>
      <c r="F336" s="18">
        <v>6</v>
      </c>
      <c r="G336" s="85"/>
      <c r="H336" s="85">
        <f>G336*F336</f>
        <v>0</v>
      </c>
      <c r="I336" s="85"/>
      <c r="J336" s="85">
        <f>I336*F336</f>
        <v>0</v>
      </c>
      <c r="K336" s="85"/>
      <c r="L336" s="85">
        <f>+TRUNC(F336*K336)</f>
        <v>0</v>
      </c>
      <c r="M336" s="85">
        <f>G336+I336+K336</f>
        <v>0</v>
      </c>
      <c r="N336" s="85">
        <f>H336+J336+L336</f>
        <v>0</v>
      </c>
      <c r="O336" s="17"/>
      <c r="R336" s="5"/>
    </row>
    <row r="337" spans="1:997 1252:2021 2276:3045 3300:4069 4324:5093 5348:6117 6372:7141 7396:8165 8420:9189 9444:10213 10468:11237 11492:12261 12516:13285 13540:14309 14564:15333 15588:16101" s="23" customFormat="1" ht="30" customHeight="1" x14ac:dyDescent="0.3">
      <c r="A337" s="22"/>
      <c r="B337" s="75"/>
      <c r="C337" s="80" t="s">
        <v>143</v>
      </c>
      <c r="D337" s="83"/>
      <c r="E337" s="83"/>
      <c r="F337" s="83"/>
      <c r="G337" s="83"/>
      <c r="H337" s="83"/>
      <c r="I337" s="83"/>
      <c r="J337" s="83"/>
      <c r="K337" s="83"/>
      <c r="L337" s="83"/>
      <c r="M337" s="83"/>
      <c r="N337" s="83"/>
      <c r="O337" s="84"/>
    </row>
    <row r="338" spans="1:997 1252:2021 2276:3045 3300:4069 4324:5093 5348:6117 6372:7141 7396:8165 8420:9189 9444:10213 10468:11237 11492:12261 12516:13285 13540:14309 14564:15333 15588:16101" ht="30" customHeight="1" x14ac:dyDescent="0.3">
      <c r="A338" s="7" t="s">
        <v>13</v>
      </c>
      <c r="B338" s="70" t="s">
        <v>16</v>
      </c>
      <c r="C338" s="30" t="s">
        <v>226</v>
      </c>
      <c r="D338" s="30" t="s">
        <v>225</v>
      </c>
      <c r="E338" s="17" t="s">
        <v>22</v>
      </c>
      <c r="F338" s="3">
        <v>2</v>
      </c>
      <c r="G338" s="85"/>
      <c r="H338" s="85">
        <f>G338*F338</f>
        <v>0</v>
      </c>
      <c r="I338" s="85"/>
      <c r="J338" s="85">
        <f>I338*F338</f>
        <v>0</v>
      </c>
      <c r="K338" s="85"/>
      <c r="L338" s="85">
        <f>+TRUNC(F338*K338)</f>
        <v>0</v>
      </c>
      <c r="M338" s="85">
        <f t="shared" ref="M338:N341" si="78">G338+I338+K338</f>
        <v>0</v>
      </c>
      <c r="N338" s="85">
        <f t="shared" si="78"/>
        <v>0</v>
      </c>
      <c r="O338" s="103"/>
      <c r="R338" s="5"/>
    </row>
    <row r="339" spans="1:997 1252:2021 2276:3045 3300:4069 4324:5093 5348:6117 6372:7141 7396:8165 8420:9189 9444:10213 10468:11237 11492:12261 12516:13285 13540:14309 14564:15333 15588:16101" ht="30" customHeight="1" x14ac:dyDescent="0.3">
      <c r="A339" s="7" t="s">
        <v>13</v>
      </c>
      <c r="B339" s="70" t="s">
        <v>16</v>
      </c>
      <c r="C339" s="30" t="s">
        <v>227</v>
      </c>
      <c r="D339" s="30" t="s">
        <v>225</v>
      </c>
      <c r="E339" s="17" t="s">
        <v>22</v>
      </c>
      <c r="F339" s="3">
        <v>2</v>
      </c>
      <c r="G339" s="85"/>
      <c r="H339" s="85">
        <f>G339*F339</f>
        <v>0</v>
      </c>
      <c r="I339" s="85"/>
      <c r="J339" s="85">
        <f>I339*F339</f>
        <v>0</v>
      </c>
      <c r="K339" s="85"/>
      <c r="L339" s="85">
        <f>+TRUNC(F339*K339)</f>
        <v>0</v>
      </c>
      <c r="M339" s="85">
        <f t="shared" si="78"/>
        <v>0</v>
      </c>
      <c r="N339" s="85">
        <f t="shared" si="78"/>
        <v>0</v>
      </c>
      <c r="O339" s="103"/>
      <c r="R339" s="5"/>
    </row>
    <row r="340" spans="1:997 1252:2021 2276:3045 3300:4069 4324:5093 5348:6117 6372:7141 7396:8165 8420:9189 9444:10213 10468:11237 11492:12261 12516:13285 13540:14309 14564:15333 15588:16101" ht="30" customHeight="1" x14ac:dyDescent="0.3">
      <c r="A340" s="7" t="s">
        <v>13</v>
      </c>
      <c r="B340" s="70" t="s">
        <v>16</v>
      </c>
      <c r="C340" s="30" t="s">
        <v>137</v>
      </c>
      <c r="D340" s="30" t="s">
        <v>138</v>
      </c>
      <c r="E340" s="17" t="s">
        <v>24</v>
      </c>
      <c r="F340" s="3">
        <f>(((1.8*2)+(2.4*4)+(2.4*2))*2.7)</f>
        <v>48.6</v>
      </c>
      <c r="G340" s="85"/>
      <c r="H340" s="85">
        <f>G340*F340</f>
        <v>0</v>
      </c>
      <c r="I340" s="85"/>
      <c r="J340" s="85">
        <f>I340*F340</f>
        <v>0</v>
      </c>
      <c r="K340" s="85"/>
      <c r="L340" s="85">
        <f>+TRUNC(F340*K340)</f>
        <v>0</v>
      </c>
      <c r="M340" s="85">
        <f t="shared" si="78"/>
        <v>0</v>
      </c>
      <c r="N340" s="85">
        <f t="shared" si="78"/>
        <v>0</v>
      </c>
      <c r="O340" s="103"/>
      <c r="R340" s="5"/>
    </row>
    <row r="341" spans="1:997 1252:2021 2276:3045 3300:4069 4324:5093 5348:6117 6372:7141 7396:8165 8420:9189 9444:10213 10468:11237 11492:12261 12516:13285 13540:14309 14564:15333 15588:16101" ht="30" customHeight="1" x14ac:dyDescent="0.3">
      <c r="A341" s="7"/>
      <c r="B341" s="70"/>
      <c r="C341" s="31" t="s">
        <v>294</v>
      </c>
      <c r="D341" s="30" t="s">
        <v>187</v>
      </c>
      <c r="E341" s="17" t="s">
        <v>26</v>
      </c>
      <c r="F341" s="3">
        <f>(1.8*2)+(2.4*4)+(2.4*2)</f>
        <v>18</v>
      </c>
      <c r="G341" s="85"/>
      <c r="H341" s="85">
        <f>G341*F341</f>
        <v>0</v>
      </c>
      <c r="I341" s="85"/>
      <c r="J341" s="85">
        <f>I341*F341</f>
        <v>0</v>
      </c>
      <c r="K341" s="85"/>
      <c r="L341" s="85">
        <f>+TRUNC(F341*K341)</f>
        <v>0</v>
      </c>
      <c r="M341" s="85">
        <f t="shared" si="78"/>
        <v>0</v>
      </c>
      <c r="N341" s="85">
        <f t="shared" si="78"/>
        <v>0</v>
      </c>
      <c r="O341" s="103"/>
    </row>
    <row r="342" spans="1:997 1252:2021 2276:3045 3300:4069 4324:5093 5348:6117 6372:7141 7396:8165 8420:9189 9444:10213 10468:11237 11492:12261 12516:13285 13540:14309 14564:15333 15588:16101" s="23" customFormat="1" ht="30" customHeight="1" x14ac:dyDescent="0.3">
      <c r="A342" s="22"/>
      <c r="B342" s="75"/>
      <c r="C342" s="80" t="s">
        <v>169</v>
      </c>
      <c r="D342" s="83"/>
      <c r="E342" s="83"/>
      <c r="F342" s="83"/>
      <c r="G342" s="83"/>
      <c r="H342" s="83"/>
      <c r="I342" s="83"/>
      <c r="J342" s="83"/>
      <c r="K342" s="83"/>
      <c r="L342" s="83"/>
      <c r="M342" s="83"/>
      <c r="N342" s="83"/>
      <c r="O342" s="84"/>
    </row>
    <row r="343" spans="1:997 1252:2021 2276:3045 3300:4069 4324:5093 5348:6117 6372:7141 7396:8165 8420:9189 9444:10213 10468:11237 11492:12261 12516:13285 13540:14309 14564:15333 15588:16101" ht="30" customHeight="1" x14ac:dyDescent="0.3">
      <c r="A343" s="7" t="s">
        <v>13</v>
      </c>
      <c r="B343" s="70" t="s">
        <v>16</v>
      </c>
      <c r="C343" s="30" t="s">
        <v>179</v>
      </c>
      <c r="D343" s="30" t="s">
        <v>296</v>
      </c>
      <c r="E343" s="17" t="s">
        <v>24</v>
      </c>
      <c r="F343" s="3">
        <f>4.07+5.57</f>
        <v>9.64</v>
      </c>
      <c r="G343" s="85"/>
      <c r="H343" s="85">
        <f>G343*F343</f>
        <v>0</v>
      </c>
      <c r="I343" s="85"/>
      <c r="J343" s="85">
        <f>I343*F343</f>
        <v>0</v>
      </c>
      <c r="K343" s="85"/>
      <c r="L343" s="85">
        <f>+TRUNC(F343*K343)</f>
        <v>0</v>
      </c>
      <c r="M343" s="85">
        <f t="shared" ref="M343:N345" si="79">G343+I343+K343</f>
        <v>0</v>
      </c>
      <c r="N343" s="85">
        <f t="shared" si="79"/>
        <v>0</v>
      </c>
      <c r="O343" s="103"/>
      <c r="R343" s="5"/>
    </row>
    <row r="344" spans="1:997 1252:2021 2276:3045 3300:4069 4324:5093 5348:6117 6372:7141 7396:8165 8420:9189 9444:10213 10468:11237 11492:12261 12516:13285 13540:14309 14564:15333 15588:16101" ht="30" customHeight="1" x14ac:dyDescent="0.3">
      <c r="A344" s="7" t="s">
        <v>13</v>
      </c>
      <c r="B344" s="70" t="s">
        <v>19</v>
      </c>
      <c r="C344" s="30" t="s">
        <v>237</v>
      </c>
      <c r="D344" s="30" t="s">
        <v>236</v>
      </c>
      <c r="E344" s="17" t="s">
        <v>24</v>
      </c>
      <c r="F344" s="6">
        <v>10</v>
      </c>
      <c r="G344" s="85"/>
      <c r="H344" s="85">
        <f>G344*F344</f>
        <v>0</v>
      </c>
      <c r="I344" s="85"/>
      <c r="J344" s="85">
        <f>I344*F344</f>
        <v>0</v>
      </c>
      <c r="K344" s="85"/>
      <c r="L344" s="85">
        <f>+TRUNC(F344*K344)</f>
        <v>0</v>
      </c>
      <c r="M344" s="85">
        <f t="shared" si="79"/>
        <v>0</v>
      </c>
      <c r="N344" s="85">
        <f t="shared" si="79"/>
        <v>0</v>
      </c>
      <c r="O344" s="17"/>
    </row>
    <row r="345" spans="1:997 1252:2021 2276:3045 3300:4069 4324:5093 5348:6117 6372:7141 7396:8165 8420:9189 9444:10213 10468:11237 11492:12261 12516:13285 13540:14309 14564:15333 15588:16101" ht="30" customHeight="1" x14ac:dyDescent="0.3">
      <c r="A345" s="7"/>
      <c r="B345" s="70"/>
      <c r="C345" s="30" t="s">
        <v>238</v>
      </c>
      <c r="D345" s="30" t="s">
        <v>239</v>
      </c>
      <c r="E345" s="17" t="s">
        <v>26</v>
      </c>
      <c r="F345" s="3">
        <v>2</v>
      </c>
      <c r="G345" s="85"/>
      <c r="H345" s="85">
        <f>G345*F345</f>
        <v>0</v>
      </c>
      <c r="I345" s="85"/>
      <c r="J345" s="85">
        <f>I345*F345</f>
        <v>0</v>
      </c>
      <c r="K345" s="85"/>
      <c r="L345" s="85">
        <f>+TRUNC(F345*K345)</f>
        <v>0</v>
      </c>
      <c r="M345" s="85">
        <f t="shared" si="79"/>
        <v>0</v>
      </c>
      <c r="N345" s="85">
        <f t="shared" si="79"/>
        <v>0</v>
      </c>
      <c r="O345" s="103"/>
      <c r="R345" s="5"/>
    </row>
    <row r="346" spans="1:997 1252:2021 2276:3045 3300:4069 4324:5093 5348:6117 6372:7141 7396:8165 8420:9189 9444:10213 10468:11237 11492:12261 12516:13285 13540:14309 14564:15333 15588:16101" s="111" customFormat="1" ht="30" customHeight="1" x14ac:dyDescent="0.3">
      <c r="A346" s="108"/>
      <c r="B346" s="110"/>
      <c r="C346" s="109" t="s">
        <v>21</v>
      </c>
      <c r="D346" s="109"/>
      <c r="E346" s="108"/>
      <c r="F346" s="108"/>
      <c r="G346" s="107"/>
      <c r="H346" s="107">
        <f>SUM(H335:H345)</f>
        <v>0</v>
      </c>
      <c r="I346" s="107"/>
      <c r="J346" s="107">
        <f>SUM(J335:J345)</f>
        <v>0</v>
      </c>
      <c r="K346" s="107"/>
      <c r="L346" s="107">
        <f>SUM(L345:L345)</f>
        <v>0</v>
      </c>
      <c r="M346" s="107"/>
      <c r="N346" s="107">
        <f>H346+J346+L346</f>
        <v>0</v>
      </c>
      <c r="O346" s="108"/>
    </row>
    <row r="347" spans="1:997 1252:2021 2276:3045 3300:4069 4324:5093 5348:6117 6372:7141 7396:8165 8420:9189 9444:10213 10468:11237 11492:12261 12516:13285 13540:14309 14564:15333 15588:16101" s="25" customFormat="1" ht="30" customHeight="1" x14ac:dyDescent="0.3">
      <c r="A347" s="24"/>
      <c r="B347" s="77"/>
      <c r="C347" s="140" t="s">
        <v>156</v>
      </c>
      <c r="D347" s="141"/>
      <c r="E347" s="141"/>
      <c r="F347" s="141"/>
      <c r="G347" s="141"/>
      <c r="H347" s="141"/>
      <c r="I347" s="141"/>
      <c r="J347" s="141"/>
      <c r="K347" s="141"/>
      <c r="L347" s="141"/>
      <c r="M347" s="141"/>
      <c r="N347" s="141"/>
      <c r="O347" s="142"/>
    </row>
    <row r="348" spans="1:997 1252:2021 2276:3045 3300:4069 4324:5093 5348:6117 6372:7141 7396:8165 8420:9189 9444:10213 10468:11237 11492:12261 12516:13285 13540:14309 14564:15333 15588:16101" s="23" customFormat="1" ht="30" customHeight="1" x14ac:dyDescent="0.3">
      <c r="A348" s="22"/>
      <c r="B348" s="75"/>
      <c r="C348" s="26" t="s">
        <v>125</v>
      </c>
      <c r="D348" s="27"/>
      <c r="E348" s="28"/>
      <c r="F348" s="29"/>
      <c r="G348" s="27"/>
      <c r="H348" s="27"/>
      <c r="I348" s="27"/>
      <c r="J348" s="27"/>
      <c r="K348" s="27"/>
      <c r="L348" s="27"/>
      <c r="M348" s="27"/>
      <c r="N348" s="104"/>
      <c r="O348" s="105"/>
    </row>
    <row r="349" spans="1:997 1252:2021 2276:3045 3300:4069 4324:5093 5348:6117 6372:7141 7396:8165 8420:9189 9444:10213 10468:11237 11492:12261 12516:13285 13540:14309 14564:15333 15588:16101" s="81" customFormat="1" ht="30" customHeight="1" x14ac:dyDescent="0.3">
      <c r="A349" s="7" t="s">
        <v>13</v>
      </c>
      <c r="B349" s="70" t="s">
        <v>16</v>
      </c>
      <c r="C349" s="87" t="s">
        <v>25</v>
      </c>
      <c r="D349" s="87" t="s">
        <v>115</v>
      </c>
      <c r="E349" s="88" t="s">
        <v>24</v>
      </c>
      <c r="F349" s="6">
        <f>8.81</f>
        <v>8.81</v>
      </c>
      <c r="G349" s="60"/>
      <c r="H349" s="60">
        <f t="shared" ref="H349" si="80">G349*F349</f>
        <v>0</v>
      </c>
      <c r="I349" s="60"/>
      <c r="J349" s="60">
        <f>I349*F349</f>
        <v>0</v>
      </c>
      <c r="K349" s="60"/>
      <c r="L349" s="60">
        <f>+TRUNC(F349*K349)</f>
        <v>0</v>
      </c>
      <c r="M349" s="60">
        <f>G349+I349+K349</f>
        <v>0</v>
      </c>
      <c r="N349" s="60">
        <f>H349+J349+L349</f>
        <v>0</v>
      </c>
      <c r="O349" s="88"/>
      <c r="R349" s="82"/>
      <c r="HT349" s="1"/>
      <c r="HU349" s="1"/>
      <c r="RP349" s="1"/>
      <c r="RQ349" s="1"/>
      <c r="ABL349" s="1"/>
      <c r="ABM349" s="1"/>
      <c r="ALH349" s="1"/>
      <c r="ALI349" s="1"/>
      <c r="AVD349" s="1"/>
      <c r="AVE349" s="1"/>
      <c r="BEZ349" s="1"/>
      <c r="BFA349" s="1"/>
      <c r="BOV349" s="1"/>
      <c r="BOW349" s="1"/>
      <c r="BYR349" s="1"/>
      <c r="BYS349" s="1"/>
      <c r="CIN349" s="1"/>
      <c r="CIO349" s="1"/>
      <c r="CSJ349" s="1"/>
      <c r="CSK349" s="1"/>
      <c r="DCF349" s="1"/>
      <c r="DCG349" s="1"/>
      <c r="DMB349" s="1"/>
      <c r="DMC349" s="1"/>
      <c r="DVX349" s="1"/>
      <c r="DVY349" s="1"/>
      <c r="EFT349" s="1"/>
      <c r="EFU349" s="1"/>
      <c r="EPP349" s="1"/>
      <c r="EPQ349" s="1"/>
      <c r="EZL349" s="1"/>
      <c r="EZM349" s="1"/>
      <c r="FJH349" s="1"/>
      <c r="FJI349" s="1"/>
      <c r="FTD349" s="1"/>
      <c r="FTE349" s="1"/>
      <c r="GCZ349" s="1"/>
      <c r="GDA349" s="1"/>
      <c r="GMV349" s="1"/>
      <c r="GMW349" s="1"/>
      <c r="GWR349" s="1"/>
      <c r="GWS349" s="1"/>
      <c r="HGN349" s="1"/>
      <c r="HGO349" s="1"/>
      <c r="HQJ349" s="1"/>
      <c r="HQK349" s="1"/>
      <c r="IAF349" s="1"/>
      <c r="IAG349" s="1"/>
      <c r="IKB349" s="1"/>
      <c r="IKC349" s="1"/>
      <c r="ITX349" s="1"/>
      <c r="ITY349" s="1"/>
      <c r="JDT349" s="1"/>
      <c r="JDU349" s="1"/>
      <c r="JNP349" s="1"/>
      <c r="JNQ349" s="1"/>
      <c r="JXL349" s="1"/>
      <c r="JXM349" s="1"/>
      <c r="KHH349" s="1"/>
      <c r="KHI349" s="1"/>
      <c r="KRD349" s="1"/>
      <c r="KRE349" s="1"/>
      <c r="LAZ349" s="1"/>
      <c r="LBA349" s="1"/>
      <c r="LKV349" s="1"/>
      <c r="LKW349" s="1"/>
      <c r="LUR349" s="1"/>
      <c r="LUS349" s="1"/>
      <c r="MEN349" s="1"/>
      <c r="MEO349" s="1"/>
      <c r="MOJ349" s="1"/>
      <c r="MOK349" s="1"/>
      <c r="MYF349" s="1"/>
      <c r="MYG349" s="1"/>
      <c r="NIB349" s="1"/>
      <c r="NIC349" s="1"/>
      <c r="NRX349" s="1"/>
      <c r="NRY349" s="1"/>
      <c r="OBT349" s="1"/>
      <c r="OBU349" s="1"/>
      <c r="OLP349" s="1"/>
      <c r="OLQ349" s="1"/>
      <c r="OVL349" s="1"/>
      <c r="OVM349" s="1"/>
      <c r="PFH349" s="1"/>
      <c r="PFI349" s="1"/>
      <c r="PPD349" s="1"/>
      <c r="PPE349" s="1"/>
      <c r="PYZ349" s="1"/>
      <c r="PZA349" s="1"/>
      <c r="QIV349" s="1"/>
      <c r="QIW349" s="1"/>
      <c r="QSR349" s="1"/>
      <c r="QSS349" s="1"/>
      <c r="RCN349" s="1"/>
      <c r="RCO349" s="1"/>
      <c r="RMJ349" s="1"/>
      <c r="RMK349" s="1"/>
      <c r="RWF349" s="1"/>
      <c r="RWG349" s="1"/>
      <c r="SGB349" s="1"/>
      <c r="SGC349" s="1"/>
      <c r="SPX349" s="1"/>
      <c r="SPY349" s="1"/>
      <c r="SZT349" s="1"/>
      <c r="SZU349" s="1"/>
      <c r="TJP349" s="1"/>
      <c r="TJQ349" s="1"/>
      <c r="TTL349" s="1"/>
      <c r="TTM349" s="1"/>
      <c r="UDH349" s="1"/>
      <c r="UDI349" s="1"/>
      <c r="UND349" s="1"/>
      <c r="UNE349" s="1"/>
      <c r="UWZ349" s="1"/>
      <c r="UXA349" s="1"/>
      <c r="VGV349" s="1"/>
      <c r="VGW349" s="1"/>
      <c r="VQR349" s="1"/>
      <c r="VQS349" s="1"/>
      <c r="WAN349" s="1"/>
      <c r="WAO349" s="1"/>
      <c r="WKJ349" s="1"/>
      <c r="WKK349" s="1"/>
      <c r="WUF349" s="1"/>
      <c r="WUG349" s="1"/>
    </row>
    <row r="350" spans="1:997 1252:2021 2276:3045 3300:4069 4324:5093 5348:6117 6372:7141 7396:8165 8420:9189 9444:10213 10468:11237 11492:12261 12516:13285 13540:14309 14564:15333 15588:16101" ht="31.5" customHeight="1" x14ac:dyDescent="0.3">
      <c r="A350" s="7"/>
      <c r="B350" s="70"/>
      <c r="C350" s="31" t="s">
        <v>243</v>
      </c>
      <c r="D350" s="32" t="s">
        <v>245</v>
      </c>
      <c r="E350" s="17" t="s">
        <v>22</v>
      </c>
      <c r="F350" s="18">
        <v>6</v>
      </c>
      <c r="G350" s="85"/>
      <c r="H350" s="85">
        <f>G350*F350</f>
        <v>0</v>
      </c>
      <c r="I350" s="85"/>
      <c r="J350" s="85">
        <f>I350*F350</f>
        <v>0</v>
      </c>
      <c r="K350" s="85"/>
      <c r="L350" s="85">
        <f>+TRUNC(F350*K350)</f>
        <v>0</v>
      </c>
      <c r="M350" s="85">
        <f>G350+I350+K350</f>
        <v>0</v>
      </c>
      <c r="N350" s="85">
        <f>H350+J350+L350</f>
        <v>0</v>
      </c>
      <c r="O350" s="17"/>
      <c r="R350" s="5"/>
    </row>
    <row r="351" spans="1:997 1252:2021 2276:3045 3300:4069 4324:5093 5348:6117 6372:7141 7396:8165 8420:9189 9444:10213 10468:11237 11492:12261 12516:13285 13540:14309 14564:15333 15588:16101" ht="31.5" customHeight="1" x14ac:dyDescent="0.3">
      <c r="A351" s="7"/>
      <c r="B351" s="70"/>
      <c r="C351" s="31" t="s">
        <v>243</v>
      </c>
      <c r="D351" s="32" t="s">
        <v>362</v>
      </c>
      <c r="E351" s="17" t="s">
        <v>22</v>
      </c>
      <c r="F351" s="18">
        <v>1</v>
      </c>
      <c r="G351" s="85"/>
      <c r="H351" s="85">
        <f>G351*F351</f>
        <v>0</v>
      </c>
      <c r="I351" s="85"/>
      <c r="J351" s="85">
        <f>I351*F351</f>
        <v>0</v>
      </c>
      <c r="K351" s="85"/>
      <c r="L351" s="85">
        <f>+TRUNC(F351*K351)</f>
        <v>0</v>
      </c>
      <c r="M351" s="85">
        <f>G351+I351+K351</f>
        <v>0</v>
      </c>
      <c r="N351" s="85">
        <f>H351+J351+L351</f>
        <v>0</v>
      </c>
      <c r="O351" s="17"/>
      <c r="R351" s="5"/>
    </row>
    <row r="352" spans="1:997 1252:2021 2276:3045 3300:4069 4324:5093 5348:6117 6372:7141 7396:8165 8420:9189 9444:10213 10468:11237 11492:12261 12516:13285 13540:14309 14564:15333 15588:16101" s="23" customFormat="1" ht="30" customHeight="1" x14ac:dyDescent="0.3">
      <c r="A352" s="22"/>
      <c r="B352" s="75"/>
      <c r="C352" s="80" t="s">
        <v>143</v>
      </c>
      <c r="D352" s="83"/>
      <c r="E352" s="83"/>
      <c r="F352" s="83"/>
      <c r="G352" s="83"/>
      <c r="H352" s="83"/>
      <c r="I352" s="83"/>
      <c r="J352" s="83"/>
      <c r="K352" s="83"/>
      <c r="L352" s="83"/>
      <c r="M352" s="83"/>
      <c r="N352" s="83"/>
      <c r="O352" s="84"/>
    </row>
    <row r="353" spans="1:997 1252:2021 2276:3045 3300:4069 4324:5093 5348:6117 6372:7141 7396:8165 8420:9189 9444:10213 10468:11237 11492:12261 12516:13285 13540:14309 14564:15333 15588:16101" ht="30" customHeight="1" x14ac:dyDescent="0.3">
      <c r="A353" s="7" t="s">
        <v>13</v>
      </c>
      <c r="B353" s="70" t="s">
        <v>16</v>
      </c>
      <c r="C353" s="30" t="s">
        <v>137</v>
      </c>
      <c r="D353" s="30" t="s">
        <v>138</v>
      </c>
      <c r="E353" s="17" t="s">
        <v>24</v>
      </c>
      <c r="F353" s="3">
        <f>((1.3+1+2.8+2+4+3)*2.7)</f>
        <v>38.07</v>
      </c>
      <c r="G353" s="85"/>
      <c r="H353" s="85">
        <f>G353*F353</f>
        <v>0</v>
      </c>
      <c r="I353" s="85"/>
      <c r="J353" s="85">
        <f>I353*F353</f>
        <v>0</v>
      </c>
      <c r="K353" s="85"/>
      <c r="L353" s="85">
        <f>+TRUNC(F353*K353)</f>
        <v>0</v>
      </c>
      <c r="M353" s="85">
        <f>G353+I353+K353</f>
        <v>0</v>
      </c>
      <c r="N353" s="85">
        <f>H353+J353+L353</f>
        <v>0</v>
      </c>
      <c r="O353" s="103"/>
      <c r="R353" s="5"/>
    </row>
    <row r="354" spans="1:997 1252:2021 2276:3045 3300:4069 4324:5093 5348:6117 6372:7141 7396:8165 8420:9189 9444:10213 10468:11237 11492:12261 12516:13285 13540:14309 14564:15333 15588:16101" ht="30" customHeight="1" x14ac:dyDescent="0.3">
      <c r="A354" s="7"/>
      <c r="B354" s="70"/>
      <c r="C354" s="31" t="s">
        <v>294</v>
      </c>
      <c r="D354" s="30" t="s">
        <v>187</v>
      </c>
      <c r="E354" s="17" t="s">
        <v>26</v>
      </c>
      <c r="F354" s="3">
        <f>(1.3+1+2.8+2+4+3)</f>
        <v>14.1</v>
      </c>
      <c r="G354" s="85"/>
      <c r="H354" s="85">
        <f>G354*F354</f>
        <v>0</v>
      </c>
      <c r="I354" s="85"/>
      <c r="J354" s="85">
        <f>I354*F354</f>
        <v>0</v>
      </c>
      <c r="K354" s="85"/>
      <c r="L354" s="85">
        <f>+TRUNC(F354*K354)</f>
        <v>0</v>
      </c>
      <c r="M354" s="85">
        <f>G354+I354+K354</f>
        <v>0</v>
      </c>
      <c r="N354" s="85">
        <f>H354+J354+L354</f>
        <v>0</v>
      </c>
      <c r="O354" s="103"/>
    </row>
    <row r="355" spans="1:997 1252:2021 2276:3045 3300:4069 4324:5093 5348:6117 6372:7141 7396:8165 8420:9189 9444:10213 10468:11237 11492:12261 12516:13285 13540:14309 14564:15333 15588:16101" s="23" customFormat="1" ht="30" customHeight="1" x14ac:dyDescent="0.3">
      <c r="A355" s="22"/>
      <c r="B355" s="75"/>
      <c r="C355" s="80" t="s">
        <v>169</v>
      </c>
      <c r="D355" s="83"/>
      <c r="E355" s="83"/>
      <c r="F355" s="83"/>
      <c r="G355" s="83"/>
      <c r="H355" s="83"/>
      <c r="I355" s="83"/>
      <c r="J355" s="83"/>
      <c r="K355" s="83"/>
      <c r="L355" s="83"/>
      <c r="M355" s="83"/>
      <c r="N355" s="83"/>
      <c r="O355" s="84"/>
    </row>
    <row r="356" spans="1:997 1252:2021 2276:3045 3300:4069 4324:5093 5348:6117 6372:7141 7396:8165 8420:9189 9444:10213 10468:11237 11492:12261 12516:13285 13540:14309 14564:15333 15588:16101" ht="30" customHeight="1" x14ac:dyDescent="0.3">
      <c r="A356" s="7" t="s">
        <v>13</v>
      </c>
      <c r="B356" s="70" t="s">
        <v>16</v>
      </c>
      <c r="C356" s="30" t="s">
        <v>179</v>
      </c>
      <c r="D356" s="30" t="s">
        <v>303</v>
      </c>
      <c r="E356" s="17" t="s">
        <v>24</v>
      </c>
      <c r="F356" s="3">
        <f>8.81</f>
        <v>8.81</v>
      </c>
      <c r="G356" s="85"/>
      <c r="H356" s="85">
        <f>G356*F356</f>
        <v>0</v>
      </c>
      <c r="I356" s="85"/>
      <c r="J356" s="85">
        <f>I356*F356</f>
        <v>0</v>
      </c>
      <c r="K356" s="85"/>
      <c r="L356" s="85">
        <f>+TRUNC(F356*K356)</f>
        <v>0</v>
      </c>
      <c r="M356" s="85">
        <f>G356+I356+K356</f>
        <v>0</v>
      </c>
      <c r="N356" s="85">
        <f>H356+J356+L356</f>
        <v>0</v>
      </c>
      <c r="O356" s="103"/>
      <c r="R356" s="5"/>
    </row>
    <row r="357" spans="1:997 1252:2021 2276:3045 3300:4069 4324:5093 5348:6117 6372:7141 7396:8165 8420:9189 9444:10213 10468:11237 11492:12261 12516:13285 13540:14309 14564:15333 15588:16101" ht="30" customHeight="1" x14ac:dyDescent="0.3">
      <c r="A357" s="7" t="s">
        <v>13</v>
      </c>
      <c r="B357" s="70" t="s">
        <v>19</v>
      </c>
      <c r="C357" s="30" t="s">
        <v>237</v>
      </c>
      <c r="D357" s="30" t="s">
        <v>236</v>
      </c>
      <c r="E357" s="17" t="s">
        <v>24</v>
      </c>
      <c r="F357" s="6">
        <v>9</v>
      </c>
      <c r="G357" s="85"/>
      <c r="H357" s="85">
        <f>G357*F357</f>
        <v>0</v>
      </c>
      <c r="I357" s="85"/>
      <c r="J357" s="85">
        <f>I357*F357</f>
        <v>0</v>
      </c>
      <c r="K357" s="85"/>
      <c r="L357" s="85">
        <f>+TRUNC(F357*K357)</f>
        <v>0</v>
      </c>
      <c r="M357" s="85">
        <f>G357+I357+K357</f>
        <v>0</v>
      </c>
      <c r="N357" s="85">
        <f>H357+J357+L357</f>
        <v>0</v>
      </c>
      <c r="O357" s="17"/>
    </row>
    <row r="358" spans="1:997 1252:2021 2276:3045 3300:4069 4324:5093 5348:6117 6372:7141 7396:8165 8420:9189 9444:10213 10468:11237 11492:12261 12516:13285 13540:14309 14564:15333 15588:16101" s="111" customFormat="1" ht="30" customHeight="1" x14ac:dyDescent="0.3">
      <c r="A358" s="108"/>
      <c r="B358" s="110"/>
      <c r="C358" s="109" t="s">
        <v>21</v>
      </c>
      <c r="D358" s="109"/>
      <c r="E358" s="108"/>
      <c r="F358" s="108"/>
      <c r="G358" s="107"/>
      <c r="H358" s="107">
        <f>SUM(H348:H357)</f>
        <v>0</v>
      </c>
      <c r="I358" s="107"/>
      <c r="J358" s="107">
        <f>SUM(J349:J357)</f>
        <v>0</v>
      </c>
      <c r="K358" s="107"/>
      <c r="L358" s="107">
        <f>SUM(L357:L357)</f>
        <v>0</v>
      </c>
      <c r="M358" s="107"/>
      <c r="N358" s="107">
        <f>H358+J358+L358</f>
        <v>0</v>
      </c>
      <c r="O358" s="108"/>
    </row>
    <row r="359" spans="1:997 1252:2021 2276:3045 3300:4069 4324:5093 5348:6117 6372:7141 7396:8165 8420:9189 9444:10213 10468:11237 11492:12261 12516:13285 13540:14309 14564:15333 15588:16101" ht="30" customHeight="1" x14ac:dyDescent="0.3">
      <c r="A359" s="68"/>
      <c r="B359" s="69"/>
      <c r="C359" s="140" t="s">
        <v>222</v>
      </c>
      <c r="D359" s="141"/>
      <c r="E359" s="141"/>
      <c r="F359" s="141"/>
      <c r="G359" s="141"/>
      <c r="H359" s="141"/>
      <c r="I359" s="141"/>
      <c r="J359" s="141"/>
      <c r="K359" s="141"/>
      <c r="L359" s="141"/>
      <c r="M359" s="141"/>
      <c r="N359" s="141"/>
      <c r="O359" s="142"/>
    </row>
    <row r="360" spans="1:997 1252:2021 2276:3045 3300:4069 4324:5093 5348:6117 6372:7141 7396:8165 8420:9189 9444:10213 10468:11237 11492:12261 12516:13285 13540:14309 14564:15333 15588:16101" s="23" customFormat="1" ht="30" customHeight="1" x14ac:dyDescent="0.3">
      <c r="A360" s="22"/>
      <c r="B360" s="75"/>
      <c r="C360" s="80" t="s">
        <v>142</v>
      </c>
      <c r="D360" s="83"/>
      <c r="E360" s="83"/>
      <c r="F360" s="83"/>
      <c r="G360" s="83"/>
      <c r="H360" s="83"/>
      <c r="I360" s="83"/>
      <c r="J360" s="83"/>
      <c r="K360" s="83"/>
      <c r="L360" s="83"/>
      <c r="M360" s="83"/>
      <c r="N360" s="83"/>
      <c r="O360" s="84"/>
    </row>
    <row r="361" spans="1:997 1252:2021 2276:3045 3300:4069 4324:5093 5348:6117 6372:7141 7396:8165 8420:9189 9444:10213 10468:11237 11492:12261 12516:13285 13540:14309 14564:15333 15588:16101" s="81" customFormat="1" ht="30" customHeight="1" x14ac:dyDescent="0.3">
      <c r="A361" s="7" t="s">
        <v>13</v>
      </c>
      <c r="B361" s="70" t="s">
        <v>16</v>
      </c>
      <c r="C361" s="87" t="s">
        <v>25</v>
      </c>
      <c r="D361" s="87" t="s">
        <v>115</v>
      </c>
      <c r="E361" s="88" t="s">
        <v>24</v>
      </c>
      <c r="F361" s="6">
        <v>36.6</v>
      </c>
      <c r="G361" s="60"/>
      <c r="H361" s="60">
        <f t="shared" ref="H361" si="81">G361*F361</f>
        <v>0</v>
      </c>
      <c r="I361" s="60"/>
      <c r="J361" s="60">
        <f>I361*F361</f>
        <v>0</v>
      </c>
      <c r="K361" s="60"/>
      <c r="L361" s="60">
        <f>+TRUNC(F361*K361)</f>
        <v>0</v>
      </c>
      <c r="M361" s="60">
        <f>G361+I361+K361</f>
        <v>0</v>
      </c>
      <c r="N361" s="60">
        <f>H361+J361+L361</f>
        <v>0</v>
      </c>
      <c r="O361" s="94"/>
      <c r="R361" s="82"/>
      <c r="HT361" s="1"/>
      <c r="HU361" s="1"/>
      <c r="RP361" s="1"/>
      <c r="RQ361" s="1"/>
      <c r="ABL361" s="1"/>
      <c r="ABM361" s="1"/>
      <c r="ALH361" s="1"/>
      <c r="ALI361" s="1"/>
      <c r="AVD361" s="1"/>
      <c r="AVE361" s="1"/>
      <c r="BEZ361" s="1"/>
      <c r="BFA361" s="1"/>
      <c r="BOV361" s="1"/>
      <c r="BOW361" s="1"/>
      <c r="BYR361" s="1"/>
      <c r="BYS361" s="1"/>
      <c r="CIN361" s="1"/>
      <c r="CIO361" s="1"/>
      <c r="CSJ361" s="1"/>
      <c r="CSK361" s="1"/>
      <c r="DCF361" s="1"/>
      <c r="DCG361" s="1"/>
      <c r="DMB361" s="1"/>
      <c r="DMC361" s="1"/>
      <c r="DVX361" s="1"/>
      <c r="DVY361" s="1"/>
      <c r="EFT361" s="1"/>
      <c r="EFU361" s="1"/>
      <c r="EPP361" s="1"/>
      <c r="EPQ361" s="1"/>
      <c r="EZL361" s="1"/>
      <c r="EZM361" s="1"/>
      <c r="FJH361" s="1"/>
      <c r="FJI361" s="1"/>
      <c r="FTD361" s="1"/>
      <c r="FTE361" s="1"/>
      <c r="GCZ361" s="1"/>
      <c r="GDA361" s="1"/>
      <c r="GMV361" s="1"/>
      <c r="GMW361" s="1"/>
      <c r="GWR361" s="1"/>
      <c r="GWS361" s="1"/>
      <c r="HGN361" s="1"/>
      <c r="HGO361" s="1"/>
      <c r="HQJ361" s="1"/>
      <c r="HQK361" s="1"/>
      <c r="IAF361" s="1"/>
      <c r="IAG361" s="1"/>
      <c r="IKB361" s="1"/>
      <c r="IKC361" s="1"/>
      <c r="ITX361" s="1"/>
      <c r="ITY361" s="1"/>
      <c r="JDT361" s="1"/>
      <c r="JDU361" s="1"/>
      <c r="JNP361" s="1"/>
      <c r="JNQ361" s="1"/>
      <c r="JXL361" s="1"/>
      <c r="JXM361" s="1"/>
      <c r="KHH361" s="1"/>
      <c r="KHI361" s="1"/>
      <c r="KRD361" s="1"/>
      <c r="KRE361" s="1"/>
      <c r="LAZ361" s="1"/>
      <c r="LBA361" s="1"/>
      <c r="LKV361" s="1"/>
      <c r="LKW361" s="1"/>
      <c r="LUR361" s="1"/>
      <c r="LUS361" s="1"/>
      <c r="MEN361" s="1"/>
      <c r="MEO361" s="1"/>
      <c r="MOJ361" s="1"/>
      <c r="MOK361" s="1"/>
      <c r="MYF361" s="1"/>
      <c r="MYG361" s="1"/>
      <c r="NIB361" s="1"/>
      <c r="NIC361" s="1"/>
      <c r="NRX361" s="1"/>
      <c r="NRY361" s="1"/>
      <c r="OBT361" s="1"/>
      <c r="OBU361" s="1"/>
      <c r="OLP361" s="1"/>
      <c r="OLQ361" s="1"/>
      <c r="OVL361" s="1"/>
      <c r="OVM361" s="1"/>
      <c r="PFH361" s="1"/>
      <c r="PFI361" s="1"/>
      <c r="PPD361" s="1"/>
      <c r="PPE361" s="1"/>
      <c r="PYZ361" s="1"/>
      <c r="PZA361" s="1"/>
      <c r="QIV361" s="1"/>
      <c r="QIW361" s="1"/>
      <c r="QSR361" s="1"/>
      <c r="QSS361" s="1"/>
      <c r="RCN361" s="1"/>
      <c r="RCO361" s="1"/>
      <c r="RMJ361" s="1"/>
      <c r="RMK361" s="1"/>
      <c r="RWF361" s="1"/>
      <c r="RWG361" s="1"/>
      <c r="SGB361" s="1"/>
      <c r="SGC361" s="1"/>
      <c r="SPX361" s="1"/>
      <c r="SPY361" s="1"/>
      <c r="SZT361" s="1"/>
      <c r="SZU361" s="1"/>
      <c r="TJP361" s="1"/>
      <c r="TJQ361" s="1"/>
      <c r="TTL361" s="1"/>
      <c r="TTM361" s="1"/>
      <c r="UDH361" s="1"/>
      <c r="UDI361" s="1"/>
      <c r="UND361" s="1"/>
      <c r="UNE361" s="1"/>
      <c r="UWZ361" s="1"/>
      <c r="UXA361" s="1"/>
      <c r="VGV361" s="1"/>
      <c r="VGW361" s="1"/>
      <c r="VQR361" s="1"/>
      <c r="VQS361" s="1"/>
      <c r="WAN361" s="1"/>
      <c r="WAO361" s="1"/>
      <c r="WKJ361" s="1"/>
      <c r="WKK361" s="1"/>
      <c r="WUF361" s="1"/>
      <c r="WUG361" s="1"/>
    </row>
    <row r="362" spans="1:997 1252:2021 2276:3045 3300:4069 4324:5093 5348:6117 6372:7141 7396:8165 8420:9189 9444:10213 10468:11237 11492:12261 12516:13285 13540:14309 14564:15333 15588:16101" ht="30" customHeight="1" x14ac:dyDescent="0.3">
      <c r="A362" s="7" t="s">
        <v>13</v>
      </c>
      <c r="B362" s="70" t="s">
        <v>16</v>
      </c>
      <c r="C362" s="30" t="s">
        <v>304</v>
      </c>
      <c r="D362" s="32" t="s">
        <v>172</v>
      </c>
      <c r="E362" s="17" t="s">
        <v>26</v>
      </c>
      <c r="F362" s="3">
        <v>2.34</v>
      </c>
      <c r="G362" s="85"/>
      <c r="H362" s="85">
        <f>G362*F362</f>
        <v>0</v>
      </c>
      <c r="I362" s="85"/>
      <c r="J362" s="85">
        <f>I362*F362</f>
        <v>0</v>
      </c>
      <c r="K362" s="85"/>
      <c r="L362" s="85">
        <f>+TRUNC(F362*K362)</f>
        <v>0</v>
      </c>
      <c r="M362" s="85">
        <f>G362+I362+K362</f>
        <v>0</v>
      </c>
      <c r="N362" s="85">
        <f>H362+J362+L362</f>
        <v>0</v>
      </c>
      <c r="O362" s="17"/>
      <c r="R362" s="5"/>
    </row>
    <row r="363" spans="1:997 1252:2021 2276:3045 3300:4069 4324:5093 5348:6117 6372:7141 7396:8165 8420:9189 9444:10213 10468:11237 11492:12261 12516:13285 13540:14309 14564:15333 15588:16101" s="23" customFormat="1" ht="30" customHeight="1" x14ac:dyDescent="0.3">
      <c r="A363" s="22"/>
      <c r="B363" s="75"/>
      <c r="C363" s="80" t="s">
        <v>143</v>
      </c>
      <c r="D363" s="83"/>
      <c r="E363" s="83"/>
      <c r="F363" s="83"/>
      <c r="G363" s="83"/>
      <c r="H363" s="83"/>
      <c r="I363" s="83"/>
      <c r="J363" s="83"/>
      <c r="K363" s="83"/>
      <c r="L363" s="83"/>
      <c r="M363" s="83"/>
      <c r="N363" s="83"/>
      <c r="O363" s="84"/>
    </row>
    <row r="364" spans="1:997 1252:2021 2276:3045 3300:4069 4324:5093 5348:6117 6372:7141 7396:8165 8420:9189 9444:10213 10468:11237 11492:12261 12516:13285 13540:14309 14564:15333 15588:16101" s="81" customFormat="1" ht="30" customHeight="1" x14ac:dyDescent="0.3">
      <c r="A364" s="7" t="s">
        <v>13</v>
      </c>
      <c r="B364" s="70" t="s">
        <v>16</v>
      </c>
      <c r="C364" s="87" t="s">
        <v>141</v>
      </c>
      <c r="D364" s="87"/>
      <c r="E364" s="88" t="s">
        <v>22</v>
      </c>
      <c r="F364" s="6">
        <v>1</v>
      </c>
      <c r="G364" s="60"/>
      <c r="H364" s="60">
        <f>G364*F364</f>
        <v>0</v>
      </c>
      <c r="I364" s="60"/>
      <c r="J364" s="60">
        <f>I364*F364</f>
        <v>0</v>
      </c>
      <c r="K364" s="60"/>
      <c r="L364" s="60">
        <f>+TRUNC(F364*K364)</f>
        <v>0</v>
      </c>
      <c r="M364" s="60">
        <f>G364+I364+K364</f>
        <v>0</v>
      </c>
      <c r="N364" s="60">
        <f>H364+J364+L364</f>
        <v>0</v>
      </c>
      <c r="O364" s="94"/>
      <c r="R364" s="82"/>
      <c r="HT364" s="1"/>
      <c r="HU364" s="1"/>
      <c r="RP364" s="1"/>
      <c r="RQ364" s="1"/>
      <c r="ABL364" s="1"/>
      <c r="ABM364" s="1"/>
      <c r="ALH364" s="1"/>
      <c r="ALI364" s="1"/>
      <c r="AVD364" s="1"/>
      <c r="AVE364" s="1"/>
      <c r="BEZ364" s="1"/>
      <c r="BFA364" s="1"/>
      <c r="BOV364" s="1"/>
      <c r="BOW364" s="1"/>
      <c r="BYR364" s="1"/>
      <c r="BYS364" s="1"/>
      <c r="CIN364" s="1"/>
      <c r="CIO364" s="1"/>
      <c r="CSJ364" s="1"/>
      <c r="CSK364" s="1"/>
      <c r="DCF364" s="1"/>
      <c r="DCG364" s="1"/>
      <c r="DMB364" s="1"/>
      <c r="DMC364" s="1"/>
      <c r="DVX364" s="1"/>
      <c r="DVY364" s="1"/>
      <c r="EFT364" s="1"/>
      <c r="EFU364" s="1"/>
      <c r="EPP364" s="1"/>
      <c r="EPQ364" s="1"/>
      <c r="EZL364" s="1"/>
      <c r="EZM364" s="1"/>
      <c r="FJH364" s="1"/>
      <c r="FJI364" s="1"/>
      <c r="FTD364" s="1"/>
      <c r="FTE364" s="1"/>
      <c r="GCZ364" s="1"/>
      <c r="GDA364" s="1"/>
      <c r="GMV364" s="1"/>
      <c r="GMW364" s="1"/>
      <c r="GWR364" s="1"/>
      <c r="GWS364" s="1"/>
      <c r="HGN364" s="1"/>
      <c r="HGO364" s="1"/>
      <c r="HQJ364" s="1"/>
      <c r="HQK364" s="1"/>
      <c r="IAF364" s="1"/>
      <c r="IAG364" s="1"/>
      <c r="IKB364" s="1"/>
      <c r="IKC364" s="1"/>
      <c r="ITX364" s="1"/>
      <c r="ITY364" s="1"/>
      <c r="JDT364" s="1"/>
      <c r="JDU364" s="1"/>
      <c r="JNP364" s="1"/>
      <c r="JNQ364" s="1"/>
      <c r="JXL364" s="1"/>
      <c r="JXM364" s="1"/>
      <c r="KHH364" s="1"/>
      <c r="KHI364" s="1"/>
      <c r="KRD364" s="1"/>
      <c r="KRE364" s="1"/>
      <c r="LAZ364" s="1"/>
      <c r="LBA364" s="1"/>
      <c r="LKV364" s="1"/>
      <c r="LKW364" s="1"/>
      <c r="LUR364" s="1"/>
      <c r="LUS364" s="1"/>
      <c r="MEN364" s="1"/>
      <c r="MEO364" s="1"/>
      <c r="MOJ364" s="1"/>
      <c r="MOK364" s="1"/>
      <c r="MYF364" s="1"/>
      <c r="MYG364" s="1"/>
      <c r="NIB364" s="1"/>
      <c r="NIC364" s="1"/>
      <c r="NRX364" s="1"/>
      <c r="NRY364" s="1"/>
      <c r="OBT364" s="1"/>
      <c r="OBU364" s="1"/>
      <c r="OLP364" s="1"/>
      <c r="OLQ364" s="1"/>
      <c r="OVL364" s="1"/>
      <c r="OVM364" s="1"/>
      <c r="PFH364" s="1"/>
      <c r="PFI364" s="1"/>
      <c r="PPD364" s="1"/>
      <c r="PPE364" s="1"/>
      <c r="PYZ364" s="1"/>
      <c r="PZA364" s="1"/>
      <c r="QIV364" s="1"/>
      <c r="QIW364" s="1"/>
      <c r="QSR364" s="1"/>
      <c r="QSS364" s="1"/>
      <c r="RCN364" s="1"/>
      <c r="RCO364" s="1"/>
      <c r="RMJ364" s="1"/>
      <c r="RMK364" s="1"/>
      <c r="RWF364" s="1"/>
      <c r="RWG364" s="1"/>
      <c r="SGB364" s="1"/>
      <c r="SGC364" s="1"/>
      <c r="SPX364" s="1"/>
      <c r="SPY364" s="1"/>
      <c r="SZT364" s="1"/>
      <c r="SZU364" s="1"/>
      <c r="TJP364" s="1"/>
      <c r="TJQ364" s="1"/>
      <c r="TTL364" s="1"/>
      <c r="TTM364" s="1"/>
      <c r="UDH364" s="1"/>
      <c r="UDI364" s="1"/>
      <c r="UND364" s="1"/>
      <c r="UNE364" s="1"/>
      <c r="UWZ364" s="1"/>
      <c r="UXA364" s="1"/>
      <c r="VGV364" s="1"/>
      <c r="VGW364" s="1"/>
      <c r="VQR364" s="1"/>
      <c r="VQS364" s="1"/>
      <c r="WAN364" s="1"/>
      <c r="WAO364" s="1"/>
      <c r="WKJ364" s="1"/>
      <c r="WKK364" s="1"/>
      <c r="WUF364" s="1"/>
      <c r="WUG364" s="1"/>
    </row>
    <row r="365" spans="1:997 1252:2021 2276:3045 3300:4069 4324:5093 5348:6117 6372:7141 7396:8165 8420:9189 9444:10213 10468:11237 11492:12261 12516:13285 13540:14309 14564:15333 15588:16101" ht="30" customHeight="1" x14ac:dyDescent="0.3">
      <c r="A365" s="7"/>
      <c r="B365" s="70"/>
      <c r="C365" s="30" t="s">
        <v>140</v>
      </c>
      <c r="D365" s="30" t="s">
        <v>223</v>
      </c>
      <c r="E365" s="17" t="s">
        <v>253</v>
      </c>
      <c r="F365" s="3">
        <v>1</v>
      </c>
      <c r="G365" s="85"/>
      <c r="H365" s="85">
        <f>G365*F365</f>
        <v>0</v>
      </c>
      <c r="I365" s="85"/>
      <c r="J365" s="85">
        <f>I365*F365</f>
        <v>0</v>
      </c>
      <c r="K365" s="85"/>
      <c r="L365" s="85">
        <f>+TRUNC(F365*K365)</f>
        <v>0</v>
      </c>
      <c r="M365" s="85">
        <f>G365+I365+K365</f>
        <v>0</v>
      </c>
      <c r="N365" s="85">
        <f>H365+J365+L365</f>
        <v>0</v>
      </c>
      <c r="R365" s="5"/>
    </row>
    <row r="366" spans="1:997 1252:2021 2276:3045 3300:4069 4324:5093 5348:6117 6372:7141 7396:8165 8420:9189 9444:10213 10468:11237 11492:12261 12516:13285 13540:14309 14564:15333 15588:16101" s="111" customFormat="1" ht="30" customHeight="1" x14ac:dyDescent="0.3">
      <c r="A366" s="108"/>
      <c r="B366" s="110"/>
      <c r="C366" s="109" t="s">
        <v>21</v>
      </c>
      <c r="D366" s="109"/>
      <c r="E366" s="108"/>
      <c r="F366" s="108"/>
      <c r="G366" s="107"/>
      <c r="H366" s="107">
        <f>SUM(H360:H365)</f>
        <v>0</v>
      </c>
      <c r="I366" s="107"/>
      <c r="J366" s="107">
        <f>SUM(J360:J365)</f>
        <v>0</v>
      </c>
      <c r="K366" s="107"/>
      <c r="L366" s="107">
        <f>SUM(L361:L362,L364:L365)</f>
        <v>0</v>
      </c>
      <c r="M366" s="107"/>
      <c r="N366" s="107">
        <f>H366+J366+L366</f>
        <v>0</v>
      </c>
      <c r="O366" s="108"/>
    </row>
    <row r="367" spans="1:997 1252:2021 2276:3045 3300:4069 4324:5093 5348:6117 6372:7141 7396:8165 8420:9189 9444:10213 10468:11237 11492:12261 12516:13285 13540:14309 14564:15333 15588:16101" s="92" customFormat="1" ht="30" customHeight="1" x14ac:dyDescent="0.3">
      <c r="A367" s="90"/>
      <c r="B367" s="91"/>
      <c r="C367" s="152" t="s">
        <v>350</v>
      </c>
      <c r="D367" s="154"/>
      <c r="E367" s="155"/>
      <c r="F367" s="155"/>
      <c r="G367" s="93"/>
      <c r="H367" s="93">
        <f>H26+H30+H53+H68+H88+H102+H120+H132+H168+H188+H203+H226+H244+H258+H272+H286+H300+H313+H332+H346+H358+H366+H240+H144+H140+H136</f>
        <v>0</v>
      </c>
      <c r="I367" s="93"/>
      <c r="J367" s="93">
        <f>J26+J30+J53+J68+J88+J102+J120+J132+J168+J188+J203+J226+J244+J258+J272+J286+J300+J313+J332+J346+J358+J366+J240+J144+J140+J136</f>
        <v>0</v>
      </c>
      <c r="K367" s="93"/>
      <c r="L367" s="93">
        <f>SUM(L352:L363)</f>
        <v>0</v>
      </c>
      <c r="M367" s="93"/>
      <c r="N367" s="93">
        <f>H367+J367+L367</f>
        <v>0</v>
      </c>
      <c r="O367" s="90"/>
    </row>
    <row r="368" spans="1:997 1252:2021 2276:3045 3300:4069 4324:5093 5348:6117 6372:7141 7396:8165 8420:9189 9444:10213 10468:11237 11492:12261 12516:13285 13540:14309 14564:15333 15588:16101" s="16" customFormat="1" ht="30" customHeight="1" x14ac:dyDescent="0.3">
      <c r="A368" s="12"/>
      <c r="B368" s="76"/>
      <c r="C368" s="13" t="s">
        <v>314</v>
      </c>
      <c r="D368" s="13"/>
      <c r="E368" s="14"/>
      <c r="F368" s="15"/>
      <c r="G368" s="13"/>
      <c r="H368" s="13"/>
      <c r="I368" s="13"/>
      <c r="J368" s="13"/>
      <c r="K368" s="13"/>
      <c r="L368" s="13"/>
      <c r="M368" s="13"/>
      <c r="N368" s="12"/>
      <c r="O368" s="13"/>
    </row>
    <row r="369" spans="1:15" s="23" customFormat="1" ht="30" customHeight="1" x14ac:dyDescent="0.3">
      <c r="A369" s="22"/>
      <c r="B369" s="75"/>
      <c r="C369" s="26" t="s">
        <v>246</v>
      </c>
      <c r="D369" s="27"/>
      <c r="E369" s="28"/>
      <c r="F369" s="29"/>
      <c r="G369" s="27"/>
      <c r="H369" s="27"/>
      <c r="I369" s="27"/>
      <c r="J369" s="27"/>
      <c r="K369" s="27"/>
      <c r="L369" s="27"/>
      <c r="M369" s="27"/>
      <c r="N369" s="104"/>
      <c r="O369" s="105"/>
    </row>
    <row r="370" spans="1:15" ht="30" customHeight="1" x14ac:dyDescent="0.3">
      <c r="A370" s="7" t="s">
        <v>13</v>
      </c>
      <c r="B370" s="70" t="s">
        <v>15</v>
      </c>
      <c r="C370" s="33" t="s">
        <v>118</v>
      </c>
      <c r="D370" s="33" t="s">
        <v>272</v>
      </c>
      <c r="E370" s="17" t="s">
        <v>22</v>
      </c>
      <c r="F370" s="3">
        <v>25</v>
      </c>
      <c r="G370" s="85"/>
      <c r="H370" s="85">
        <f t="shared" ref="H370:H395" si="82">G370*F370</f>
        <v>0</v>
      </c>
      <c r="I370" s="85">
        <v>0</v>
      </c>
      <c r="J370" s="85">
        <f>I370*F370</f>
        <v>0</v>
      </c>
      <c r="K370" s="85"/>
      <c r="L370" s="85">
        <f>+TRUNC(F370*K370)</f>
        <v>0</v>
      </c>
      <c r="M370" s="85">
        <f t="shared" ref="M370:N373" si="83">G370+I370+K370</f>
        <v>0</v>
      </c>
      <c r="N370" s="85">
        <f t="shared" si="83"/>
        <v>0</v>
      </c>
      <c r="O370" s="103"/>
    </row>
    <row r="371" spans="1:15" ht="30" customHeight="1" x14ac:dyDescent="0.3">
      <c r="A371" s="7"/>
      <c r="B371" s="70"/>
      <c r="C371" s="33" t="s">
        <v>278</v>
      </c>
      <c r="D371" s="33" t="s">
        <v>273</v>
      </c>
      <c r="E371" s="17" t="s">
        <v>22</v>
      </c>
      <c r="F371" s="3">
        <v>300</v>
      </c>
      <c r="G371" s="85"/>
      <c r="H371" s="85">
        <f t="shared" si="82"/>
        <v>0</v>
      </c>
      <c r="I371" s="85">
        <v>0</v>
      </c>
      <c r="J371" s="85">
        <f>I371*F371</f>
        <v>0</v>
      </c>
      <c r="K371" s="85"/>
      <c r="L371" s="85">
        <f>+TRUNC(F371*K371)</f>
        <v>0</v>
      </c>
      <c r="M371" s="85">
        <f t="shared" si="83"/>
        <v>0</v>
      </c>
      <c r="N371" s="85">
        <f t="shared" si="83"/>
        <v>0</v>
      </c>
      <c r="O371" s="103"/>
    </row>
    <row r="372" spans="1:15" ht="30" customHeight="1" x14ac:dyDescent="0.3">
      <c r="A372" s="7"/>
      <c r="B372" s="70"/>
      <c r="C372" s="33" t="s">
        <v>118</v>
      </c>
      <c r="D372" s="33" t="s">
        <v>274</v>
      </c>
      <c r="E372" s="17" t="s">
        <v>22</v>
      </c>
      <c r="F372" s="3">
        <v>30</v>
      </c>
      <c r="G372" s="85"/>
      <c r="H372" s="85">
        <f t="shared" si="82"/>
        <v>0</v>
      </c>
      <c r="I372" s="85">
        <v>0</v>
      </c>
      <c r="J372" s="85">
        <f>I372*F372</f>
        <v>0</v>
      </c>
      <c r="K372" s="85"/>
      <c r="L372" s="85">
        <f>+TRUNC(F372*K372)</f>
        <v>0</v>
      </c>
      <c r="M372" s="85">
        <f t="shared" si="83"/>
        <v>0</v>
      </c>
      <c r="N372" s="85">
        <f t="shared" si="83"/>
        <v>0</v>
      </c>
      <c r="O372" s="103"/>
    </row>
    <row r="373" spans="1:15" ht="30" customHeight="1" x14ac:dyDescent="0.3">
      <c r="A373" s="7"/>
      <c r="B373" s="70"/>
      <c r="C373" s="33" t="s">
        <v>278</v>
      </c>
      <c r="D373" s="33" t="s">
        <v>275</v>
      </c>
      <c r="E373" s="17" t="s">
        <v>22</v>
      </c>
      <c r="F373" s="3">
        <v>400</v>
      </c>
      <c r="G373" s="85"/>
      <c r="H373" s="85">
        <f t="shared" si="82"/>
        <v>0</v>
      </c>
      <c r="I373" s="85">
        <v>0</v>
      </c>
      <c r="J373" s="85">
        <f>I373*F373</f>
        <v>0</v>
      </c>
      <c r="K373" s="85"/>
      <c r="L373" s="85">
        <f>+TRUNC(F373*K373)</f>
        <v>0</v>
      </c>
      <c r="M373" s="85">
        <f t="shared" si="83"/>
        <v>0</v>
      </c>
      <c r="N373" s="85">
        <f t="shared" si="83"/>
        <v>0</v>
      </c>
      <c r="O373" s="103"/>
    </row>
    <row r="374" spans="1:15" ht="30" customHeight="1" x14ac:dyDescent="0.3">
      <c r="A374" s="7"/>
      <c r="B374" s="70"/>
      <c r="C374" s="33" t="s">
        <v>118</v>
      </c>
      <c r="D374" s="33" t="s">
        <v>276</v>
      </c>
      <c r="E374" s="17" t="s">
        <v>26</v>
      </c>
      <c r="F374" s="3">
        <v>9</v>
      </c>
      <c r="G374" s="85"/>
      <c r="H374" s="85">
        <f t="shared" si="82"/>
        <v>0</v>
      </c>
      <c r="I374" s="85">
        <v>0</v>
      </c>
      <c r="J374" s="85">
        <f t="shared" ref="J374:J394" si="84">I374*F374</f>
        <v>0</v>
      </c>
      <c r="K374" s="85"/>
      <c r="L374" s="85"/>
      <c r="M374" s="85">
        <f t="shared" ref="M374:M381" si="85">G374+I374+K374</f>
        <v>0</v>
      </c>
      <c r="N374" s="85">
        <f t="shared" ref="N374:N381" si="86">H374+J374+L374</f>
        <v>0</v>
      </c>
      <c r="O374" s="103"/>
    </row>
    <row r="375" spans="1:15" ht="30" customHeight="1" x14ac:dyDescent="0.3">
      <c r="A375" s="7"/>
      <c r="B375" s="70"/>
      <c r="C375" s="33" t="s">
        <v>278</v>
      </c>
      <c r="D375" s="33" t="s">
        <v>277</v>
      </c>
      <c r="E375" s="17" t="s">
        <v>22</v>
      </c>
      <c r="F375" s="3">
        <v>6</v>
      </c>
      <c r="G375" s="85"/>
      <c r="H375" s="85">
        <f t="shared" si="82"/>
        <v>0</v>
      </c>
      <c r="I375" s="85">
        <v>0</v>
      </c>
      <c r="J375" s="85">
        <f t="shared" si="84"/>
        <v>0</v>
      </c>
      <c r="K375" s="85"/>
      <c r="L375" s="85"/>
      <c r="M375" s="85">
        <f t="shared" si="85"/>
        <v>0</v>
      </c>
      <c r="N375" s="85">
        <f t="shared" si="86"/>
        <v>0</v>
      </c>
      <c r="O375" s="103"/>
    </row>
    <row r="376" spans="1:15" ht="30" customHeight="1" x14ac:dyDescent="0.3">
      <c r="A376" s="7"/>
      <c r="B376" s="70"/>
      <c r="C376" s="33" t="s">
        <v>255</v>
      </c>
      <c r="D376" s="33" t="s">
        <v>255</v>
      </c>
      <c r="E376" s="17" t="s">
        <v>22</v>
      </c>
      <c r="F376" s="3">
        <v>40</v>
      </c>
      <c r="G376" s="85"/>
      <c r="H376" s="85">
        <f t="shared" si="82"/>
        <v>0</v>
      </c>
      <c r="I376" s="85">
        <v>0</v>
      </c>
      <c r="J376" s="85">
        <f t="shared" si="84"/>
        <v>0</v>
      </c>
      <c r="K376" s="85"/>
      <c r="L376" s="85"/>
      <c r="M376" s="85">
        <f t="shared" si="85"/>
        <v>0</v>
      </c>
      <c r="N376" s="85">
        <f t="shared" si="86"/>
        <v>0</v>
      </c>
      <c r="O376" s="103"/>
    </row>
    <row r="377" spans="1:15" ht="30" customHeight="1" x14ac:dyDescent="0.3">
      <c r="A377" s="7"/>
      <c r="B377" s="70"/>
      <c r="C377" s="33" t="s">
        <v>256</v>
      </c>
      <c r="D377" s="33" t="s">
        <v>256</v>
      </c>
      <c r="E377" s="17" t="s">
        <v>22</v>
      </c>
      <c r="F377" s="3">
        <v>14</v>
      </c>
      <c r="G377" s="85"/>
      <c r="H377" s="85">
        <f t="shared" si="82"/>
        <v>0</v>
      </c>
      <c r="I377" s="85">
        <v>0</v>
      </c>
      <c r="J377" s="85">
        <f t="shared" si="84"/>
        <v>0</v>
      </c>
      <c r="K377" s="85"/>
      <c r="L377" s="85"/>
      <c r="M377" s="85">
        <f t="shared" si="85"/>
        <v>0</v>
      </c>
      <c r="N377" s="85">
        <f t="shared" si="86"/>
        <v>0</v>
      </c>
      <c r="O377" s="103"/>
    </row>
    <row r="378" spans="1:15" ht="30" customHeight="1" x14ac:dyDescent="0.3">
      <c r="A378" s="7"/>
      <c r="B378" s="70"/>
      <c r="C378" s="33" t="s">
        <v>257</v>
      </c>
      <c r="D378" s="33"/>
      <c r="E378" s="17" t="s">
        <v>22</v>
      </c>
      <c r="F378" s="3">
        <v>150</v>
      </c>
      <c r="G378" s="85"/>
      <c r="H378" s="85">
        <f t="shared" si="82"/>
        <v>0</v>
      </c>
      <c r="I378" s="85">
        <v>0</v>
      </c>
      <c r="J378" s="85">
        <f t="shared" si="84"/>
        <v>0</v>
      </c>
      <c r="K378" s="85"/>
      <c r="L378" s="85"/>
      <c r="M378" s="85">
        <f t="shared" si="85"/>
        <v>0</v>
      </c>
      <c r="N378" s="85">
        <f t="shared" si="86"/>
        <v>0</v>
      </c>
      <c r="O378" s="103"/>
    </row>
    <row r="379" spans="1:15" ht="30" customHeight="1" x14ac:dyDescent="0.3">
      <c r="A379" s="7"/>
      <c r="B379" s="70"/>
      <c r="C379" s="33" t="s">
        <v>279</v>
      </c>
      <c r="D379" s="33" t="s">
        <v>258</v>
      </c>
      <c r="E379" s="17" t="s">
        <v>22</v>
      </c>
      <c r="F379" s="3">
        <v>30</v>
      </c>
      <c r="G379" s="85"/>
      <c r="H379" s="85">
        <f t="shared" si="82"/>
        <v>0</v>
      </c>
      <c r="I379" s="85">
        <v>0</v>
      </c>
      <c r="J379" s="85">
        <f t="shared" si="84"/>
        <v>0</v>
      </c>
      <c r="K379" s="85"/>
      <c r="L379" s="85"/>
      <c r="M379" s="85">
        <f t="shared" si="85"/>
        <v>0</v>
      </c>
      <c r="N379" s="85">
        <f t="shared" si="86"/>
        <v>0</v>
      </c>
      <c r="O379" s="103"/>
    </row>
    <row r="380" spans="1:15" ht="30" customHeight="1" x14ac:dyDescent="0.3">
      <c r="A380" s="7"/>
      <c r="B380" s="70"/>
      <c r="C380" s="33" t="s">
        <v>279</v>
      </c>
      <c r="D380" s="33" t="s">
        <v>259</v>
      </c>
      <c r="E380" s="17" t="s">
        <v>22</v>
      </c>
      <c r="F380" s="3">
        <v>30</v>
      </c>
      <c r="G380" s="85"/>
      <c r="H380" s="85">
        <f t="shared" si="82"/>
        <v>0</v>
      </c>
      <c r="I380" s="85">
        <v>0</v>
      </c>
      <c r="J380" s="85">
        <f t="shared" si="84"/>
        <v>0</v>
      </c>
      <c r="K380" s="85"/>
      <c r="L380" s="85"/>
      <c r="M380" s="85">
        <f t="shared" si="85"/>
        <v>0</v>
      </c>
      <c r="N380" s="85">
        <f t="shared" si="86"/>
        <v>0</v>
      </c>
      <c r="O380" s="103"/>
    </row>
    <row r="381" spans="1:15" ht="30" customHeight="1" x14ac:dyDescent="0.3">
      <c r="A381" s="7"/>
      <c r="B381" s="70"/>
      <c r="C381" s="33" t="s">
        <v>279</v>
      </c>
      <c r="D381" s="33" t="s">
        <v>260</v>
      </c>
      <c r="E381" s="17" t="s">
        <v>22</v>
      </c>
      <c r="F381" s="3">
        <v>2</v>
      </c>
      <c r="G381" s="85"/>
      <c r="H381" s="85">
        <f t="shared" si="82"/>
        <v>0</v>
      </c>
      <c r="I381" s="85">
        <v>0</v>
      </c>
      <c r="J381" s="85">
        <f t="shared" si="84"/>
        <v>0</v>
      </c>
      <c r="K381" s="85"/>
      <c r="L381" s="85"/>
      <c r="M381" s="85">
        <f t="shared" si="85"/>
        <v>0</v>
      </c>
      <c r="N381" s="85">
        <f t="shared" si="86"/>
        <v>0</v>
      </c>
      <c r="O381" s="103"/>
    </row>
    <row r="382" spans="1:15" ht="30" customHeight="1" x14ac:dyDescent="0.3">
      <c r="A382" s="7"/>
      <c r="B382" s="70"/>
      <c r="C382" s="33" t="s">
        <v>261</v>
      </c>
      <c r="D382" s="33"/>
      <c r="E382" s="17" t="s">
        <v>22</v>
      </c>
      <c r="F382" s="3">
        <v>5</v>
      </c>
      <c r="G382" s="85"/>
      <c r="H382" s="85">
        <f t="shared" si="82"/>
        <v>0</v>
      </c>
      <c r="I382" s="85">
        <v>0</v>
      </c>
      <c r="J382" s="85">
        <f t="shared" si="84"/>
        <v>0</v>
      </c>
      <c r="K382" s="85"/>
      <c r="L382" s="85">
        <f t="shared" ref="L382:L395" si="87">+TRUNC(F382*K382)</f>
        <v>0</v>
      </c>
      <c r="M382" s="85">
        <f t="shared" ref="M382:M395" si="88">G382+I382+K382</f>
        <v>0</v>
      </c>
      <c r="N382" s="85">
        <f t="shared" ref="N382:N395" si="89">H382+J382+L382</f>
        <v>0</v>
      </c>
      <c r="O382" s="103"/>
    </row>
    <row r="383" spans="1:15" ht="30" customHeight="1" x14ac:dyDescent="0.3">
      <c r="A383" s="7"/>
      <c r="B383" s="70"/>
      <c r="C383" s="33" t="s">
        <v>262</v>
      </c>
      <c r="D383" s="33"/>
      <c r="E383" s="17" t="s">
        <v>22</v>
      </c>
      <c r="F383" s="3">
        <v>10</v>
      </c>
      <c r="G383" s="85"/>
      <c r="H383" s="85">
        <f t="shared" si="82"/>
        <v>0</v>
      </c>
      <c r="I383" s="85">
        <v>0</v>
      </c>
      <c r="J383" s="85">
        <f t="shared" si="84"/>
        <v>0</v>
      </c>
      <c r="K383" s="85"/>
      <c r="L383" s="85">
        <f t="shared" si="87"/>
        <v>0</v>
      </c>
      <c r="M383" s="85">
        <f t="shared" si="88"/>
        <v>0</v>
      </c>
      <c r="N383" s="85">
        <f t="shared" si="89"/>
        <v>0</v>
      </c>
      <c r="O383" s="103"/>
    </row>
    <row r="384" spans="1:15" ht="30" customHeight="1" x14ac:dyDescent="0.3">
      <c r="A384" s="7"/>
      <c r="B384" s="70"/>
      <c r="C384" s="33" t="s">
        <v>263</v>
      </c>
      <c r="D384" s="33"/>
      <c r="E384" s="17" t="s">
        <v>22</v>
      </c>
      <c r="F384" s="3">
        <v>5</v>
      </c>
      <c r="G384" s="85"/>
      <c r="H384" s="85">
        <f t="shared" si="82"/>
        <v>0</v>
      </c>
      <c r="I384" s="85">
        <v>0</v>
      </c>
      <c r="J384" s="85">
        <f t="shared" si="84"/>
        <v>0</v>
      </c>
      <c r="K384" s="85"/>
      <c r="L384" s="85">
        <f t="shared" si="87"/>
        <v>0</v>
      </c>
      <c r="M384" s="85">
        <f t="shared" si="88"/>
        <v>0</v>
      </c>
      <c r="N384" s="85">
        <f t="shared" si="89"/>
        <v>0</v>
      </c>
      <c r="O384" s="103"/>
    </row>
    <row r="385" spans="1:17" ht="30" customHeight="1" x14ac:dyDescent="0.3">
      <c r="A385" s="7"/>
      <c r="B385" s="70"/>
      <c r="C385" s="33" t="s">
        <v>264</v>
      </c>
      <c r="D385" s="33"/>
      <c r="E385" s="17" t="s">
        <v>22</v>
      </c>
      <c r="F385" s="3">
        <v>200</v>
      </c>
      <c r="G385" s="85"/>
      <c r="H385" s="85">
        <f t="shared" si="82"/>
        <v>0</v>
      </c>
      <c r="I385" s="85">
        <v>0</v>
      </c>
      <c r="J385" s="85">
        <f t="shared" si="84"/>
        <v>0</v>
      </c>
      <c r="K385" s="85"/>
      <c r="L385" s="85">
        <f t="shared" si="87"/>
        <v>0</v>
      </c>
      <c r="M385" s="85">
        <f t="shared" si="88"/>
        <v>0</v>
      </c>
      <c r="N385" s="85">
        <f t="shared" si="89"/>
        <v>0</v>
      </c>
      <c r="O385" s="103"/>
    </row>
    <row r="386" spans="1:17" ht="30" customHeight="1" x14ac:dyDescent="0.3">
      <c r="A386" s="7"/>
      <c r="B386" s="70"/>
      <c r="C386" s="33" t="s">
        <v>265</v>
      </c>
      <c r="D386" s="33"/>
      <c r="E386" s="17" t="s">
        <v>22</v>
      </c>
      <c r="F386" s="3">
        <v>200</v>
      </c>
      <c r="G386" s="85"/>
      <c r="H386" s="85">
        <f t="shared" si="82"/>
        <v>0</v>
      </c>
      <c r="I386" s="85">
        <v>0</v>
      </c>
      <c r="J386" s="85">
        <f t="shared" si="84"/>
        <v>0</v>
      </c>
      <c r="K386" s="85"/>
      <c r="L386" s="85">
        <f t="shared" si="87"/>
        <v>0</v>
      </c>
      <c r="M386" s="85">
        <f t="shared" si="88"/>
        <v>0</v>
      </c>
      <c r="N386" s="85">
        <f t="shared" si="89"/>
        <v>0</v>
      </c>
      <c r="O386" s="103"/>
    </row>
    <row r="387" spans="1:17" ht="30" customHeight="1" x14ac:dyDescent="0.3">
      <c r="A387" s="7"/>
      <c r="B387" s="70"/>
      <c r="C387" s="33" t="s">
        <v>266</v>
      </c>
      <c r="D387" s="33"/>
      <c r="E387" s="17" t="s">
        <v>22</v>
      </c>
      <c r="F387" s="3">
        <v>140</v>
      </c>
      <c r="G387" s="85"/>
      <c r="H387" s="85">
        <f t="shared" si="82"/>
        <v>0</v>
      </c>
      <c r="I387" s="85">
        <v>0</v>
      </c>
      <c r="J387" s="85">
        <f t="shared" si="84"/>
        <v>0</v>
      </c>
      <c r="K387" s="85"/>
      <c r="L387" s="85">
        <f t="shared" si="87"/>
        <v>0</v>
      </c>
      <c r="M387" s="85">
        <f t="shared" si="88"/>
        <v>0</v>
      </c>
      <c r="N387" s="85">
        <f t="shared" si="89"/>
        <v>0</v>
      </c>
      <c r="O387" s="103"/>
    </row>
    <row r="388" spans="1:17" ht="30" customHeight="1" x14ac:dyDescent="0.3">
      <c r="A388" s="7"/>
      <c r="B388" s="70"/>
      <c r="C388" s="33" t="s">
        <v>280</v>
      </c>
      <c r="D388" s="33" t="s">
        <v>281</v>
      </c>
      <c r="E388" s="17" t="s">
        <v>22</v>
      </c>
      <c r="F388" s="3">
        <v>1</v>
      </c>
      <c r="G388" s="85"/>
      <c r="H388" s="85">
        <f t="shared" si="82"/>
        <v>0</v>
      </c>
      <c r="I388" s="85">
        <v>0</v>
      </c>
      <c r="J388" s="85">
        <f t="shared" si="84"/>
        <v>0</v>
      </c>
      <c r="K388" s="85"/>
      <c r="L388" s="85">
        <f t="shared" si="87"/>
        <v>0</v>
      </c>
      <c r="M388" s="85">
        <f t="shared" si="88"/>
        <v>0</v>
      </c>
      <c r="N388" s="85">
        <f t="shared" si="89"/>
        <v>0</v>
      </c>
      <c r="O388" s="103"/>
    </row>
    <row r="389" spans="1:17" ht="30" customHeight="1" x14ac:dyDescent="0.3">
      <c r="A389" s="7"/>
      <c r="B389" s="70"/>
      <c r="C389" s="33" t="s">
        <v>267</v>
      </c>
      <c r="D389" s="33"/>
      <c r="E389" s="17" t="s">
        <v>22</v>
      </c>
      <c r="F389" s="3">
        <v>1</v>
      </c>
      <c r="G389" s="85"/>
      <c r="H389" s="85">
        <f t="shared" si="82"/>
        <v>0</v>
      </c>
      <c r="I389" s="85">
        <v>0</v>
      </c>
      <c r="J389" s="85">
        <f t="shared" si="84"/>
        <v>0</v>
      </c>
      <c r="K389" s="85"/>
      <c r="L389" s="85">
        <f t="shared" si="87"/>
        <v>0</v>
      </c>
      <c r="M389" s="85">
        <f t="shared" si="88"/>
        <v>0</v>
      </c>
      <c r="N389" s="85">
        <f t="shared" si="89"/>
        <v>0</v>
      </c>
      <c r="O389" s="103"/>
    </row>
    <row r="390" spans="1:17" ht="30" customHeight="1" x14ac:dyDescent="0.3">
      <c r="A390" s="2"/>
      <c r="B390" s="68"/>
      <c r="C390" s="31" t="s">
        <v>268</v>
      </c>
      <c r="D390" s="31"/>
      <c r="E390" s="17" t="s">
        <v>26</v>
      </c>
      <c r="F390" s="3">
        <v>80</v>
      </c>
      <c r="G390" s="85"/>
      <c r="H390" s="85">
        <f t="shared" si="82"/>
        <v>0</v>
      </c>
      <c r="I390" s="85">
        <v>0</v>
      </c>
      <c r="J390" s="85">
        <f t="shared" si="84"/>
        <v>0</v>
      </c>
      <c r="K390" s="85"/>
      <c r="L390" s="85">
        <f t="shared" si="87"/>
        <v>0</v>
      </c>
      <c r="M390" s="85">
        <f t="shared" si="88"/>
        <v>0</v>
      </c>
      <c r="N390" s="85">
        <f t="shared" si="89"/>
        <v>0</v>
      </c>
      <c r="O390" s="103"/>
      <c r="Q390" s="5"/>
    </row>
    <row r="391" spans="1:17" ht="30" customHeight="1" x14ac:dyDescent="0.3">
      <c r="A391" s="2"/>
      <c r="B391" s="68"/>
      <c r="C391" s="31" t="s">
        <v>269</v>
      </c>
      <c r="D391" s="31"/>
      <c r="E391" s="17" t="s">
        <v>26</v>
      </c>
      <c r="F391" s="3">
        <v>80</v>
      </c>
      <c r="G391" s="85"/>
      <c r="H391" s="85">
        <f t="shared" si="82"/>
        <v>0</v>
      </c>
      <c r="I391" s="85">
        <v>0</v>
      </c>
      <c r="J391" s="85">
        <f t="shared" si="84"/>
        <v>0</v>
      </c>
      <c r="K391" s="85"/>
      <c r="L391" s="85">
        <f t="shared" si="87"/>
        <v>0</v>
      </c>
      <c r="M391" s="85">
        <f t="shared" si="88"/>
        <v>0</v>
      </c>
      <c r="N391" s="85">
        <f t="shared" si="89"/>
        <v>0</v>
      </c>
      <c r="O391" s="103"/>
      <c r="Q391" s="5"/>
    </row>
    <row r="392" spans="1:17" ht="30" customHeight="1" x14ac:dyDescent="0.3">
      <c r="A392" s="2"/>
      <c r="B392" s="68"/>
      <c r="C392" s="31" t="s">
        <v>270</v>
      </c>
      <c r="D392" s="31"/>
      <c r="E392" s="17" t="s">
        <v>119</v>
      </c>
      <c r="F392" s="3">
        <v>1</v>
      </c>
      <c r="G392" s="85"/>
      <c r="H392" s="85">
        <f t="shared" si="82"/>
        <v>0</v>
      </c>
      <c r="I392" s="85">
        <v>0</v>
      </c>
      <c r="J392" s="85">
        <f t="shared" si="84"/>
        <v>0</v>
      </c>
      <c r="K392" s="85"/>
      <c r="L392" s="85">
        <f t="shared" si="87"/>
        <v>0</v>
      </c>
      <c r="M392" s="85">
        <f t="shared" si="88"/>
        <v>0</v>
      </c>
      <c r="N392" s="85">
        <f t="shared" si="89"/>
        <v>0</v>
      </c>
      <c r="O392" s="103"/>
      <c r="Q392" s="5"/>
    </row>
    <row r="393" spans="1:17" ht="30" customHeight="1" x14ac:dyDescent="0.3">
      <c r="A393" s="2"/>
      <c r="B393" s="68"/>
      <c r="C393" s="31" t="s">
        <v>285</v>
      </c>
      <c r="D393" s="31" t="s">
        <v>286</v>
      </c>
      <c r="E393" s="17" t="s">
        <v>287</v>
      </c>
      <c r="F393" s="3">
        <v>1</v>
      </c>
      <c r="G393" s="85"/>
      <c r="H393" s="85">
        <f t="shared" si="82"/>
        <v>0</v>
      </c>
      <c r="I393" s="85">
        <v>0</v>
      </c>
      <c r="J393" s="85">
        <f t="shared" si="84"/>
        <v>0</v>
      </c>
      <c r="K393" s="85"/>
      <c r="L393" s="85">
        <f t="shared" ref="L393" si="90">+TRUNC(F393*K393)</f>
        <v>0</v>
      </c>
      <c r="M393" s="85">
        <f t="shared" ref="M393" si="91">G393+I393+K393</f>
        <v>0</v>
      </c>
      <c r="N393" s="85">
        <f t="shared" ref="N393" si="92">H393+J393+L393</f>
        <v>0</v>
      </c>
      <c r="O393" s="103"/>
      <c r="Q393" s="5"/>
    </row>
    <row r="394" spans="1:17" ht="30" customHeight="1" x14ac:dyDescent="0.3">
      <c r="A394" s="2"/>
      <c r="B394" s="68"/>
      <c r="C394" s="31" t="s">
        <v>288</v>
      </c>
      <c r="D394" s="31" t="s">
        <v>289</v>
      </c>
      <c r="E394" s="17" t="s">
        <v>287</v>
      </c>
      <c r="F394" s="3">
        <v>1</v>
      </c>
      <c r="G394" s="85"/>
      <c r="H394" s="85">
        <f t="shared" si="82"/>
        <v>0</v>
      </c>
      <c r="I394" s="85">
        <v>0</v>
      </c>
      <c r="J394" s="85">
        <f t="shared" si="84"/>
        <v>0</v>
      </c>
      <c r="K394" s="85"/>
      <c r="L394" s="85">
        <f t="shared" ref="L394" si="93">+TRUNC(F394*K394)</f>
        <v>0</v>
      </c>
      <c r="M394" s="85">
        <f t="shared" ref="M394" si="94">G394+I394+K394</f>
        <v>0</v>
      </c>
      <c r="N394" s="85">
        <f t="shared" ref="N394" si="95">H394+J394+L394</f>
        <v>0</v>
      </c>
      <c r="O394" s="103"/>
      <c r="Q394" s="5"/>
    </row>
    <row r="395" spans="1:17" ht="30" customHeight="1" x14ac:dyDescent="0.3">
      <c r="A395" s="2"/>
      <c r="B395" s="68"/>
      <c r="C395" s="31" t="s">
        <v>271</v>
      </c>
      <c r="D395" s="31"/>
      <c r="E395" s="17" t="s">
        <v>131</v>
      </c>
      <c r="F395" s="3">
        <v>85</v>
      </c>
      <c r="G395" s="85"/>
      <c r="H395" s="85">
        <f t="shared" si="82"/>
        <v>0</v>
      </c>
      <c r="I395" s="85"/>
      <c r="J395" s="85">
        <f t="shared" ref="J395" si="96">I395*F395</f>
        <v>0</v>
      </c>
      <c r="K395" s="85"/>
      <c r="L395" s="85">
        <f t="shared" si="87"/>
        <v>0</v>
      </c>
      <c r="M395" s="85">
        <f t="shared" si="88"/>
        <v>0</v>
      </c>
      <c r="N395" s="85">
        <f t="shared" si="89"/>
        <v>0</v>
      </c>
      <c r="O395" s="103"/>
      <c r="Q395" s="5"/>
    </row>
    <row r="396" spans="1:17" s="92" customFormat="1" ht="30" customHeight="1" x14ac:dyDescent="0.3">
      <c r="A396" s="90"/>
      <c r="B396" s="91"/>
      <c r="C396" s="152" t="s">
        <v>355</v>
      </c>
      <c r="D396" s="154"/>
      <c r="E396" s="152"/>
      <c r="F396" s="154"/>
      <c r="G396" s="93"/>
      <c r="H396" s="93">
        <f>SUM(H370:H395)</f>
        <v>0</v>
      </c>
      <c r="I396" s="93"/>
      <c r="J396" s="93">
        <f>SUM(J370:J395)</f>
        <v>0</v>
      </c>
      <c r="K396" s="93"/>
      <c r="L396" s="93">
        <f>SUM(L370:L389)</f>
        <v>0</v>
      </c>
      <c r="M396" s="93"/>
      <c r="N396" s="93">
        <f>H396+J396+L396</f>
        <v>0</v>
      </c>
      <c r="O396" s="90"/>
    </row>
    <row r="397" spans="1:17" x14ac:dyDescent="0.3">
      <c r="C397" s="78"/>
      <c r="F397" s="79"/>
      <c r="O397" s="106"/>
    </row>
    <row r="398" spans="1:17" s="16" customFormat="1" ht="30" customHeight="1" x14ac:dyDescent="0.3">
      <c r="A398" s="12"/>
      <c r="B398" s="76"/>
      <c r="C398" s="13" t="s">
        <v>347</v>
      </c>
      <c r="D398" s="13"/>
      <c r="E398" s="14"/>
      <c r="F398" s="15"/>
      <c r="G398" s="13"/>
      <c r="H398" s="13"/>
      <c r="I398" s="13"/>
      <c r="J398" s="13"/>
      <c r="K398" s="13"/>
      <c r="L398" s="13"/>
      <c r="M398" s="13"/>
      <c r="N398" s="12"/>
      <c r="O398" s="13"/>
    </row>
    <row r="399" spans="1:17" s="23" customFormat="1" ht="30" customHeight="1" x14ac:dyDescent="0.3">
      <c r="A399" s="22"/>
      <c r="B399" s="22"/>
      <c r="C399" s="26" t="s">
        <v>318</v>
      </c>
      <c r="D399" s="27"/>
      <c r="E399" s="28"/>
      <c r="F399" s="29"/>
      <c r="G399" s="27"/>
      <c r="H399" s="27"/>
      <c r="I399" s="27"/>
      <c r="J399" s="27"/>
      <c r="K399" s="27"/>
      <c r="L399" s="27"/>
      <c r="M399" s="27"/>
      <c r="N399" s="104"/>
      <c r="O399" s="105"/>
    </row>
    <row r="400" spans="1:17" ht="30" customHeight="1" x14ac:dyDescent="0.3">
      <c r="A400" s="7" t="s">
        <v>13</v>
      </c>
      <c r="B400" s="70" t="s">
        <v>14</v>
      </c>
      <c r="C400" s="31" t="s">
        <v>315</v>
      </c>
      <c r="D400" s="32" t="s">
        <v>319</v>
      </c>
      <c r="E400" s="17" t="s">
        <v>22</v>
      </c>
      <c r="F400" s="18">
        <v>5</v>
      </c>
      <c r="G400" s="85"/>
      <c r="H400" s="85">
        <f>G400*F400</f>
        <v>0</v>
      </c>
      <c r="I400" s="85"/>
      <c r="J400" s="85">
        <f>I400*F400</f>
        <v>0</v>
      </c>
      <c r="K400" s="85"/>
      <c r="L400" s="85">
        <f>+TRUNC(F400*K400)</f>
        <v>0</v>
      </c>
      <c r="M400" s="85">
        <f t="shared" ref="M400" si="97">G400+I400+K400</f>
        <v>0</v>
      </c>
      <c r="N400" s="85">
        <f t="shared" ref="N400" si="98">H400+J400+L400</f>
        <v>0</v>
      </c>
      <c r="O400" s="103"/>
    </row>
    <row r="401" spans="1:15" ht="30" customHeight="1" x14ac:dyDescent="0.3">
      <c r="A401" s="7" t="s">
        <v>13</v>
      </c>
      <c r="B401" s="70" t="s">
        <v>14</v>
      </c>
      <c r="C401" s="31" t="s">
        <v>320</v>
      </c>
      <c r="D401" s="32"/>
      <c r="E401" s="17" t="s">
        <v>22</v>
      </c>
      <c r="F401" s="18">
        <v>1</v>
      </c>
      <c r="G401" s="85"/>
      <c r="H401" s="85">
        <f>G401*F401</f>
        <v>0</v>
      </c>
      <c r="I401" s="85"/>
      <c r="J401" s="85">
        <f>I401*F401</f>
        <v>0</v>
      </c>
      <c r="K401" s="85"/>
      <c r="L401" s="85">
        <f>+TRUNC(F401*K401)</f>
        <v>0</v>
      </c>
      <c r="M401" s="85">
        <f t="shared" ref="M401" si="99">G401+I401+K401</f>
        <v>0</v>
      </c>
      <c r="N401" s="85">
        <f t="shared" ref="N401" si="100">H401+J401+L401</f>
        <v>0</v>
      </c>
      <c r="O401" s="103"/>
    </row>
    <row r="402" spans="1:15" s="23" customFormat="1" ht="30" customHeight="1" x14ac:dyDescent="0.3">
      <c r="A402" s="22"/>
      <c r="B402" s="22"/>
      <c r="C402" s="26" t="s">
        <v>317</v>
      </c>
      <c r="D402" s="27"/>
      <c r="E402" s="28"/>
      <c r="F402" s="29"/>
      <c r="G402" s="27"/>
      <c r="H402" s="27"/>
      <c r="I402" s="27"/>
      <c r="J402" s="27"/>
      <c r="K402" s="27"/>
      <c r="L402" s="27"/>
      <c r="M402" s="27"/>
      <c r="N402" s="104"/>
      <c r="O402" s="105"/>
    </row>
    <row r="403" spans="1:15" ht="30" customHeight="1" x14ac:dyDescent="0.3">
      <c r="A403" s="7" t="s">
        <v>13</v>
      </c>
      <c r="B403" s="70" t="s">
        <v>14</v>
      </c>
      <c r="C403" s="31" t="s">
        <v>315</v>
      </c>
      <c r="D403" s="32" t="s">
        <v>325</v>
      </c>
      <c r="E403" s="17" t="s">
        <v>22</v>
      </c>
      <c r="F403" s="18">
        <v>4</v>
      </c>
      <c r="G403" s="85"/>
      <c r="H403" s="85">
        <f>G403*F403</f>
        <v>0</v>
      </c>
      <c r="I403" s="85"/>
      <c r="J403" s="85">
        <f>I403*F403</f>
        <v>0</v>
      </c>
      <c r="K403" s="85"/>
      <c r="L403" s="85">
        <f>+TRUNC(F403*K403)</f>
        <v>0</v>
      </c>
      <c r="M403" s="85">
        <f t="shared" ref="M403" si="101">G403+I403+K403</f>
        <v>0</v>
      </c>
      <c r="N403" s="85">
        <f t="shared" ref="N403" si="102">H403+J403+L403</f>
        <v>0</v>
      </c>
      <c r="O403" s="103"/>
    </row>
    <row r="404" spans="1:15" s="23" customFormat="1" ht="30" customHeight="1" x14ac:dyDescent="0.3">
      <c r="A404" s="22"/>
      <c r="B404" s="22"/>
      <c r="C404" s="26" t="s">
        <v>321</v>
      </c>
      <c r="D404" s="27"/>
      <c r="E404" s="28"/>
      <c r="F404" s="29"/>
      <c r="G404" s="27"/>
      <c r="H404" s="27"/>
      <c r="I404" s="27"/>
      <c r="J404" s="27"/>
      <c r="K404" s="27"/>
      <c r="L404" s="27"/>
      <c r="M404" s="27"/>
      <c r="N404" s="104"/>
      <c r="O404" s="105"/>
    </row>
    <row r="405" spans="1:15" ht="30" customHeight="1" x14ac:dyDescent="0.3">
      <c r="A405" s="7" t="s">
        <v>13</v>
      </c>
      <c r="B405" s="70" t="s">
        <v>14</v>
      </c>
      <c r="C405" s="31" t="s">
        <v>315</v>
      </c>
      <c r="D405" s="32" t="s">
        <v>316</v>
      </c>
      <c r="E405" s="17" t="s">
        <v>22</v>
      </c>
      <c r="F405" s="18">
        <v>4</v>
      </c>
      <c r="G405" s="85"/>
      <c r="H405" s="85">
        <f>G405*F405</f>
        <v>0</v>
      </c>
      <c r="I405" s="85"/>
      <c r="J405" s="85">
        <f>I405*F405</f>
        <v>0</v>
      </c>
      <c r="K405" s="85"/>
      <c r="L405" s="85">
        <f>+TRUNC(F405*K405)</f>
        <v>0</v>
      </c>
      <c r="M405" s="85">
        <f t="shared" ref="M405" si="103">G405+I405+K405</f>
        <v>0</v>
      </c>
      <c r="N405" s="85">
        <f t="shared" ref="N405" si="104">H405+J405+L405</f>
        <v>0</v>
      </c>
      <c r="O405" s="103"/>
    </row>
    <row r="406" spans="1:15" s="23" customFormat="1" ht="30" customHeight="1" x14ac:dyDescent="0.3">
      <c r="A406" s="22"/>
      <c r="B406" s="22"/>
      <c r="C406" s="26" t="s">
        <v>322</v>
      </c>
      <c r="D406" s="27"/>
      <c r="E406" s="28"/>
      <c r="F406" s="29"/>
      <c r="G406" s="27"/>
      <c r="H406" s="27"/>
      <c r="I406" s="27"/>
      <c r="J406" s="27"/>
      <c r="K406" s="27"/>
      <c r="L406" s="27"/>
      <c r="M406" s="27"/>
      <c r="N406" s="104"/>
      <c r="O406" s="105"/>
    </row>
    <row r="407" spans="1:15" ht="30" customHeight="1" x14ac:dyDescent="0.3">
      <c r="A407" s="7" t="s">
        <v>13</v>
      </c>
      <c r="B407" s="70" t="s">
        <v>14</v>
      </c>
      <c r="C407" s="31" t="s">
        <v>315</v>
      </c>
      <c r="D407" s="32" t="s">
        <v>323</v>
      </c>
      <c r="E407" s="17" t="s">
        <v>22</v>
      </c>
      <c r="F407" s="18">
        <v>2</v>
      </c>
      <c r="G407" s="85"/>
      <c r="H407" s="85">
        <f>G407*F407</f>
        <v>0</v>
      </c>
      <c r="I407" s="85"/>
      <c r="J407" s="85">
        <f>I407*F407</f>
        <v>0</v>
      </c>
      <c r="K407" s="85"/>
      <c r="L407" s="85">
        <f>+TRUNC(F407*K407)</f>
        <v>0</v>
      </c>
      <c r="M407" s="85">
        <f t="shared" ref="M407" si="105">G407+I407+K407</f>
        <v>0</v>
      </c>
      <c r="N407" s="85">
        <f t="shared" ref="N407" si="106">H407+J407+L407</f>
        <v>0</v>
      </c>
      <c r="O407" s="103"/>
    </row>
    <row r="408" spans="1:15" s="23" customFormat="1" ht="30" customHeight="1" x14ac:dyDescent="0.3">
      <c r="A408" s="22"/>
      <c r="B408" s="22"/>
      <c r="C408" s="26" t="s">
        <v>324</v>
      </c>
      <c r="D408" s="27"/>
      <c r="E408" s="28"/>
      <c r="F408" s="29"/>
      <c r="G408" s="27"/>
      <c r="H408" s="27"/>
      <c r="I408" s="27"/>
      <c r="J408" s="27"/>
      <c r="K408" s="27"/>
      <c r="L408" s="27"/>
      <c r="M408" s="27"/>
      <c r="N408" s="104"/>
      <c r="O408" s="105"/>
    </row>
    <row r="409" spans="1:15" ht="30" customHeight="1" x14ac:dyDescent="0.3">
      <c r="A409" s="7" t="s">
        <v>13</v>
      </c>
      <c r="B409" s="70" t="s">
        <v>14</v>
      </c>
      <c r="C409" s="31" t="s">
        <v>315</v>
      </c>
      <c r="D409" s="32" t="s">
        <v>325</v>
      </c>
      <c r="E409" s="17" t="s">
        <v>22</v>
      </c>
      <c r="F409" s="18">
        <v>4</v>
      </c>
      <c r="G409" s="85"/>
      <c r="H409" s="85">
        <f>G409*F409</f>
        <v>0</v>
      </c>
      <c r="I409" s="85"/>
      <c r="J409" s="85">
        <f>I409*F409</f>
        <v>0</v>
      </c>
      <c r="K409" s="85"/>
      <c r="L409" s="85">
        <f>+TRUNC(F409*K409)</f>
        <v>0</v>
      </c>
      <c r="M409" s="85">
        <f t="shared" ref="M409:M410" si="107">G409+I409+K409</f>
        <v>0</v>
      </c>
      <c r="N409" s="85">
        <f t="shared" ref="N409:N410" si="108">H409+J409+L409</f>
        <v>0</v>
      </c>
      <c r="O409" s="103"/>
    </row>
    <row r="410" spans="1:15" ht="30" customHeight="1" x14ac:dyDescent="0.3">
      <c r="A410" s="7" t="s">
        <v>13</v>
      </c>
      <c r="B410" s="70" t="s">
        <v>14</v>
      </c>
      <c r="C410" s="31" t="s">
        <v>320</v>
      </c>
      <c r="D410" s="32"/>
      <c r="E410" s="17" t="s">
        <v>22</v>
      </c>
      <c r="F410" s="18">
        <v>1</v>
      </c>
      <c r="G410" s="85"/>
      <c r="H410" s="85">
        <f>G410*F410</f>
        <v>0</v>
      </c>
      <c r="I410" s="85"/>
      <c r="J410" s="85">
        <f>I410*F410</f>
        <v>0</v>
      </c>
      <c r="K410" s="85"/>
      <c r="L410" s="85">
        <f>+TRUNC(F410*K410)</f>
        <v>0</v>
      </c>
      <c r="M410" s="85">
        <f t="shared" si="107"/>
        <v>0</v>
      </c>
      <c r="N410" s="85">
        <f t="shared" si="108"/>
        <v>0</v>
      </c>
      <c r="O410" s="103"/>
    </row>
    <row r="411" spans="1:15" s="23" customFormat="1" ht="30" customHeight="1" x14ac:dyDescent="0.3">
      <c r="A411" s="22"/>
      <c r="B411" s="22"/>
      <c r="C411" s="26" t="s">
        <v>326</v>
      </c>
      <c r="D411" s="27"/>
      <c r="E411" s="28"/>
      <c r="F411" s="29"/>
      <c r="G411" s="27"/>
      <c r="H411" s="27"/>
      <c r="I411" s="27"/>
      <c r="J411" s="27"/>
      <c r="K411" s="27"/>
      <c r="L411" s="27"/>
      <c r="M411" s="27"/>
      <c r="N411" s="104"/>
      <c r="O411" s="105"/>
    </row>
    <row r="412" spans="1:15" ht="30" customHeight="1" x14ac:dyDescent="0.3">
      <c r="A412" s="7" t="s">
        <v>13</v>
      </c>
      <c r="B412" s="70" t="s">
        <v>14</v>
      </c>
      <c r="C412" s="31" t="s">
        <v>315</v>
      </c>
      <c r="D412" s="32" t="s">
        <v>327</v>
      </c>
      <c r="E412" s="17" t="s">
        <v>22</v>
      </c>
      <c r="F412" s="18">
        <v>8</v>
      </c>
      <c r="G412" s="85"/>
      <c r="H412" s="85">
        <f>G412*F412</f>
        <v>0</v>
      </c>
      <c r="I412" s="85"/>
      <c r="J412" s="85">
        <f>I412*F412</f>
        <v>0</v>
      </c>
      <c r="K412" s="85"/>
      <c r="L412" s="85">
        <f>+TRUNC(F412*K412)</f>
        <v>0</v>
      </c>
      <c r="M412" s="85">
        <f t="shared" ref="M412:M413" si="109">G412+I412+K412</f>
        <v>0</v>
      </c>
      <c r="N412" s="85">
        <f t="shared" ref="N412:N413" si="110">H412+J412+L412</f>
        <v>0</v>
      </c>
      <c r="O412" s="103"/>
    </row>
    <row r="413" spans="1:15" ht="30" customHeight="1" x14ac:dyDescent="0.3">
      <c r="A413" s="7" t="s">
        <v>13</v>
      </c>
      <c r="B413" s="70" t="s">
        <v>14</v>
      </c>
      <c r="C413" s="31" t="s">
        <v>320</v>
      </c>
      <c r="D413" s="32"/>
      <c r="E413" s="17" t="s">
        <v>22</v>
      </c>
      <c r="F413" s="18">
        <v>1</v>
      </c>
      <c r="G413" s="85"/>
      <c r="H413" s="85">
        <f>G413*F413</f>
        <v>0</v>
      </c>
      <c r="I413" s="85"/>
      <c r="J413" s="85">
        <f>I413*F413</f>
        <v>0</v>
      </c>
      <c r="K413" s="85"/>
      <c r="L413" s="85">
        <f>+TRUNC(F413*K413)</f>
        <v>0</v>
      </c>
      <c r="M413" s="85">
        <f t="shared" si="109"/>
        <v>0</v>
      </c>
      <c r="N413" s="85">
        <f t="shared" si="110"/>
        <v>0</v>
      </c>
      <c r="O413" s="103"/>
    </row>
    <row r="414" spans="1:15" s="23" customFormat="1" ht="30" customHeight="1" x14ac:dyDescent="0.3">
      <c r="A414" s="22"/>
      <c r="B414" s="22"/>
      <c r="C414" s="26" t="s">
        <v>328</v>
      </c>
      <c r="D414" s="27"/>
      <c r="E414" s="28"/>
      <c r="F414" s="29"/>
      <c r="G414" s="27"/>
      <c r="H414" s="27"/>
      <c r="I414" s="27"/>
      <c r="J414" s="27"/>
      <c r="K414" s="27"/>
      <c r="L414" s="27"/>
      <c r="M414" s="27"/>
      <c r="N414" s="104"/>
      <c r="O414" s="105"/>
    </row>
    <row r="415" spans="1:15" ht="30" customHeight="1" x14ac:dyDescent="0.3">
      <c r="A415" s="7" t="s">
        <v>13</v>
      </c>
      <c r="B415" s="70" t="s">
        <v>14</v>
      </c>
      <c r="C415" s="31" t="s">
        <v>315</v>
      </c>
      <c r="D415" s="32" t="s">
        <v>327</v>
      </c>
      <c r="E415" s="17" t="s">
        <v>22</v>
      </c>
      <c r="F415" s="18">
        <v>8</v>
      </c>
      <c r="G415" s="85"/>
      <c r="H415" s="85">
        <f>G415*F415</f>
        <v>0</v>
      </c>
      <c r="I415" s="85"/>
      <c r="J415" s="85">
        <f>I415*F415</f>
        <v>0</v>
      </c>
      <c r="K415" s="85"/>
      <c r="L415" s="85">
        <f>+TRUNC(F415*K415)</f>
        <v>0</v>
      </c>
      <c r="M415" s="85">
        <f t="shared" ref="M415:M416" si="111">G415+I415+K415</f>
        <v>0</v>
      </c>
      <c r="N415" s="85">
        <f t="shared" ref="N415:N416" si="112">H415+J415+L415</f>
        <v>0</v>
      </c>
      <c r="O415" s="103"/>
    </row>
    <row r="416" spans="1:15" ht="30" customHeight="1" x14ac:dyDescent="0.3">
      <c r="A416" s="7" t="s">
        <v>13</v>
      </c>
      <c r="B416" s="70" t="s">
        <v>14</v>
      </c>
      <c r="C416" s="31" t="s">
        <v>320</v>
      </c>
      <c r="D416" s="32"/>
      <c r="E416" s="17" t="s">
        <v>22</v>
      </c>
      <c r="F416" s="18">
        <v>1</v>
      </c>
      <c r="G416" s="85"/>
      <c r="H416" s="85">
        <f>G416*F416</f>
        <v>0</v>
      </c>
      <c r="I416" s="85"/>
      <c r="J416" s="85">
        <f>I416*F416</f>
        <v>0</v>
      </c>
      <c r="K416" s="85"/>
      <c r="L416" s="85">
        <f>+TRUNC(F416*K416)</f>
        <v>0</v>
      </c>
      <c r="M416" s="85">
        <f t="shared" si="111"/>
        <v>0</v>
      </c>
      <c r="N416" s="85">
        <f t="shared" si="112"/>
        <v>0</v>
      </c>
      <c r="O416" s="103"/>
    </row>
    <row r="417" spans="1:15" s="23" customFormat="1" ht="30" customHeight="1" x14ac:dyDescent="0.3">
      <c r="A417" s="22"/>
      <c r="B417" s="22"/>
      <c r="C417" s="26" t="s">
        <v>329</v>
      </c>
      <c r="D417" s="27"/>
      <c r="E417" s="28"/>
      <c r="F417" s="29"/>
      <c r="G417" s="27"/>
      <c r="H417" s="27"/>
      <c r="I417" s="27"/>
      <c r="J417" s="27"/>
      <c r="K417" s="27"/>
      <c r="L417" s="27"/>
      <c r="M417" s="27"/>
      <c r="N417" s="104"/>
      <c r="O417" s="105"/>
    </row>
    <row r="418" spans="1:15" ht="30" customHeight="1" x14ac:dyDescent="0.3">
      <c r="A418" s="7" t="s">
        <v>13</v>
      </c>
      <c r="B418" s="70" t="s">
        <v>14</v>
      </c>
      <c r="C418" s="31" t="s">
        <v>315</v>
      </c>
      <c r="D418" s="32" t="s">
        <v>341</v>
      </c>
      <c r="E418" s="17" t="s">
        <v>22</v>
      </c>
      <c r="F418" s="18">
        <v>12</v>
      </c>
      <c r="G418" s="85"/>
      <c r="H418" s="85">
        <f>G418*F418</f>
        <v>0</v>
      </c>
      <c r="I418" s="85"/>
      <c r="J418" s="85">
        <f>I418*F418</f>
        <v>0</v>
      </c>
      <c r="K418" s="85"/>
      <c r="L418" s="85">
        <f>+TRUNC(F418*K418)</f>
        <v>0</v>
      </c>
      <c r="M418" s="85">
        <f t="shared" ref="M418" si="113">G418+I418+K418</f>
        <v>0</v>
      </c>
      <c r="N418" s="85">
        <f t="shared" ref="N418" si="114">H418+J418+L418</f>
        <v>0</v>
      </c>
      <c r="O418" s="103"/>
    </row>
    <row r="419" spans="1:15" s="23" customFormat="1" ht="30" customHeight="1" x14ac:dyDescent="0.3">
      <c r="A419" s="22"/>
      <c r="B419" s="22"/>
      <c r="C419" s="26" t="s">
        <v>330</v>
      </c>
      <c r="D419" s="27"/>
      <c r="E419" s="28"/>
      <c r="F419" s="29"/>
      <c r="G419" s="27"/>
      <c r="H419" s="27"/>
      <c r="I419" s="27"/>
      <c r="J419" s="27"/>
      <c r="K419" s="27"/>
      <c r="L419" s="27"/>
      <c r="M419" s="27"/>
      <c r="N419" s="104"/>
      <c r="O419" s="105"/>
    </row>
    <row r="420" spans="1:15" ht="30" customHeight="1" x14ac:dyDescent="0.3">
      <c r="A420" s="7" t="s">
        <v>13</v>
      </c>
      <c r="B420" s="70" t="s">
        <v>14</v>
      </c>
      <c r="C420" s="31" t="s">
        <v>315</v>
      </c>
      <c r="D420" s="32" t="s">
        <v>316</v>
      </c>
      <c r="E420" s="17" t="s">
        <v>22</v>
      </c>
      <c r="F420" s="18">
        <v>4</v>
      </c>
      <c r="G420" s="85"/>
      <c r="H420" s="85">
        <f>G420*F420</f>
        <v>0</v>
      </c>
      <c r="I420" s="85"/>
      <c r="J420" s="85">
        <f>I420*F420</f>
        <v>0</v>
      </c>
      <c r="K420" s="85"/>
      <c r="L420" s="85">
        <f>+TRUNC(F420*K420)</f>
        <v>0</v>
      </c>
      <c r="M420" s="85">
        <f t="shared" ref="M420" si="115">G420+I420+K420</f>
        <v>0</v>
      </c>
      <c r="N420" s="85">
        <f t="shared" ref="N420" si="116">H420+J420+L420</f>
        <v>0</v>
      </c>
      <c r="O420" s="103"/>
    </row>
    <row r="421" spans="1:15" s="23" customFormat="1" ht="30" customHeight="1" x14ac:dyDescent="0.3">
      <c r="A421" s="22"/>
      <c r="B421" s="22"/>
      <c r="C421" s="26" t="s">
        <v>331</v>
      </c>
      <c r="D421" s="27"/>
      <c r="E421" s="28"/>
      <c r="F421" s="29"/>
      <c r="G421" s="27"/>
      <c r="H421" s="27"/>
      <c r="I421" s="27"/>
      <c r="J421" s="27"/>
      <c r="K421" s="27"/>
      <c r="L421" s="27"/>
      <c r="M421" s="27"/>
      <c r="N421" s="104"/>
      <c r="O421" s="105"/>
    </row>
    <row r="422" spans="1:15" ht="30" customHeight="1" x14ac:dyDescent="0.3">
      <c r="A422" s="7" t="s">
        <v>13</v>
      </c>
      <c r="B422" s="70" t="s">
        <v>14</v>
      </c>
      <c r="C422" s="31" t="s">
        <v>315</v>
      </c>
      <c r="D422" s="32" t="s">
        <v>325</v>
      </c>
      <c r="E422" s="17" t="s">
        <v>22</v>
      </c>
      <c r="F422" s="18">
        <v>4</v>
      </c>
      <c r="G422" s="85"/>
      <c r="H422" s="85">
        <f>G422*F422</f>
        <v>0</v>
      </c>
      <c r="I422" s="85"/>
      <c r="J422" s="85">
        <f>I422*F422</f>
        <v>0</v>
      </c>
      <c r="K422" s="85"/>
      <c r="L422" s="85">
        <f>+TRUNC(F422*K422)</f>
        <v>0</v>
      </c>
      <c r="M422" s="85">
        <f t="shared" ref="M422" si="117">G422+I422+K422</f>
        <v>0</v>
      </c>
      <c r="N422" s="85">
        <f t="shared" ref="N422" si="118">H422+J422+L422</f>
        <v>0</v>
      </c>
      <c r="O422" s="103"/>
    </row>
    <row r="423" spans="1:15" s="23" customFormat="1" ht="30" customHeight="1" x14ac:dyDescent="0.3">
      <c r="A423" s="22"/>
      <c r="B423" s="22"/>
      <c r="C423" s="26" t="s">
        <v>332</v>
      </c>
      <c r="D423" s="27"/>
      <c r="E423" s="28"/>
      <c r="F423" s="29"/>
      <c r="G423" s="27"/>
      <c r="H423" s="27"/>
      <c r="I423" s="27"/>
      <c r="J423" s="27"/>
      <c r="K423" s="27"/>
      <c r="L423" s="27"/>
      <c r="M423" s="27"/>
      <c r="N423" s="104"/>
      <c r="O423" s="105"/>
    </row>
    <row r="424" spans="1:15" ht="30" customHeight="1" x14ac:dyDescent="0.3">
      <c r="A424" s="7" t="s">
        <v>13</v>
      </c>
      <c r="B424" s="70" t="s">
        <v>14</v>
      </c>
      <c r="C424" s="31" t="s">
        <v>315</v>
      </c>
      <c r="D424" s="32" t="s">
        <v>325</v>
      </c>
      <c r="E424" s="17" t="s">
        <v>22</v>
      </c>
      <c r="F424" s="18">
        <v>4</v>
      </c>
      <c r="G424" s="85"/>
      <c r="H424" s="85">
        <f>G424*F424</f>
        <v>0</v>
      </c>
      <c r="I424" s="85"/>
      <c r="J424" s="85">
        <f>I424*F424</f>
        <v>0</v>
      </c>
      <c r="K424" s="85"/>
      <c r="L424" s="85">
        <f>+TRUNC(F424*K424)</f>
        <v>0</v>
      </c>
      <c r="M424" s="85">
        <f t="shared" ref="M424" si="119">G424+I424+K424</f>
        <v>0</v>
      </c>
      <c r="N424" s="85">
        <f t="shared" ref="N424" si="120">H424+J424+L424</f>
        <v>0</v>
      </c>
      <c r="O424" s="103"/>
    </row>
    <row r="425" spans="1:15" s="23" customFormat="1" ht="30" customHeight="1" x14ac:dyDescent="0.3">
      <c r="A425" s="22"/>
      <c r="B425" s="22"/>
      <c r="C425" s="26" t="s">
        <v>333</v>
      </c>
      <c r="D425" s="27"/>
      <c r="E425" s="28"/>
      <c r="F425" s="29"/>
      <c r="G425" s="27"/>
      <c r="H425" s="27"/>
      <c r="I425" s="27"/>
      <c r="J425" s="27"/>
      <c r="K425" s="27"/>
      <c r="L425" s="27"/>
      <c r="M425" s="27"/>
      <c r="N425" s="104"/>
      <c r="O425" s="105"/>
    </row>
    <row r="426" spans="1:15" ht="30" customHeight="1" x14ac:dyDescent="0.3">
      <c r="A426" s="7" t="s">
        <v>13</v>
      </c>
      <c r="B426" s="70" t="s">
        <v>14</v>
      </c>
      <c r="C426" s="31" t="s">
        <v>315</v>
      </c>
      <c r="D426" s="32" t="s">
        <v>335</v>
      </c>
      <c r="E426" s="17" t="s">
        <v>22</v>
      </c>
      <c r="F426" s="18">
        <v>5</v>
      </c>
      <c r="G426" s="85"/>
      <c r="H426" s="85">
        <f>G426*F426</f>
        <v>0</v>
      </c>
      <c r="I426" s="85"/>
      <c r="J426" s="85">
        <f>I426*F426</f>
        <v>0</v>
      </c>
      <c r="K426" s="85"/>
      <c r="L426" s="85">
        <f>+TRUNC(F426*K426)</f>
        <v>0</v>
      </c>
      <c r="M426" s="85">
        <f t="shared" ref="M426" si="121">G426+I426+K426</f>
        <v>0</v>
      </c>
      <c r="N426" s="85">
        <f t="shared" ref="N426" si="122">H426+J426+L426</f>
        <v>0</v>
      </c>
      <c r="O426" s="103"/>
    </row>
    <row r="427" spans="1:15" s="23" customFormat="1" ht="30" customHeight="1" x14ac:dyDescent="0.3">
      <c r="A427" s="22"/>
      <c r="B427" s="22"/>
      <c r="C427" s="26" t="s">
        <v>334</v>
      </c>
      <c r="D427" s="27"/>
      <c r="E427" s="28"/>
      <c r="F427" s="29"/>
      <c r="G427" s="27"/>
      <c r="H427" s="27"/>
      <c r="I427" s="27"/>
      <c r="J427" s="27"/>
      <c r="K427" s="27"/>
      <c r="L427" s="27"/>
      <c r="M427" s="27"/>
      <c r="N427" s="104"/>
      <c r="O427" s="105"/>
    </row>
    <row r="428" spans="1:15" ht="30" customHeight="1" x14ac:dyDescent="0.3">
      <c r="A428" s="7" t="s">
        <v>13</v>
      </c>
      <c r="B428" s="70" t="s">
        <v>14</v>
      </c>
      <c r="C428" s="31" t="s">
        <v>315</v>
      </c>
      <c r="D428" s="32" t="s">
        <v>323</v>
      </c>
      <c r="E428" s="17" t="s">
        <v>22</v>
      </c>
      <c r="F428" s="18">
        <v>2</v>
      </c>
      <c r="G428" s="85"/>
      <c r="H428" s="85">
        <f>G428*F428</f>
        <v>0</v>
      </c>
      <c r="I428" s="85"/>
      <c r="J428" s="85">
        <f>I428*F428</f>
        <v>0</v>
      </c>
      <c r="K428" s="85"/>
      <c r="L428" s="85">
        <f>+TRUNC(F428*K428)</f>
        <v>0</v>
      </c>
      <c r="M428" s="85">
        <f t="shared" ref="M428" si="123">G428+I428+K428</f>
        <v>0</v>
      </c>
      <c r="N428" s="85">
        <f t="shared" ref="N428" si="124">H428+J428+L428</f>
        <v>0</v>
      </c>
      <c r="O428" s="103"/>
    </row>
    <row r="429" spans="1:15" s="23" customFormat="1" ht="30" customHeight="1" x14ac:dyDescent="0.3">
      <c r="A429" s="22"/>
      <c r="B429" s="22"/>
      <c r="C429" s="26" t="s">
        <v>336</v>
      </c>
      <c r="D429" s="27"/>
      <c r="E429" s="28"/>
      <c r="F429" s="29"/>
      <c r="G429" s="27"/>
      <c r="H429" s="27"/>
      <c r="I429" s="27"/>
      <c r="J429" s="27"/>
      <c r="K429" s="27"/>
      <c r="L429" s="27"/>
      <c r="M429" s="27"/>
      <c r="N429" s="104"/>
      <c r="O429" s="105"/>
    </row>
    <row r="430" spans="1:15" ht="30" customHeight="1" x14ac:dyDescent="0.3">
      <c r="A430" s="7" t="s">
        <v>13</v>
      </c>
      <c r="B430" s="70" t="s">
        <v>14</v>
      </c>
      <c r="C430" s="31" t="s">
        <v>315</v>
      </c>
      <c r="D430" s="32" t="s">
        <v>316</v>
      </c>
      <c r="E430" s="17" t="s">
        <v>22</v>
      </c>
      <c r="F430" s="18">
        <v>4</v>
      </c>
      <c r="G430" s="85"/>
      <c r="H430" s="85">
        <f>G430*F430</f>
        <v>0</v>
      </c>
      <c r="I430" s="85"/>
      <c r="J430" s="85">
        <f>I430*F430</f>
        <v>0</v>
      </c>
      <c r="K430" s="85"/>
      <c r="L430" s="85">
        <f>+TRUNC(F430*K430)</f>
        <v>0</v>
      </c>
      <c r="M430" s="85">
        <f t="shared" ref="M430" si="125">G430+I430+K430</f>
        <v>0</v>
      </c>
      <c r="N430" s="85">
        <f t="shared" ref="N430" si="126">H430+J430+L430</f>
        <v>0</v>
      </c>
      <c r="O430" s="103"/>
    </row>
    <row r="431" spans="1:15" s="23" customFormat="1" ht="30" customHeight="1" x14ac:dyDescent="0.3">
      <c r="A431" s="22"/>
      <c r="B431" s="22"/>
      <c r="C431" s="26" t="s">
        <v>337</v>
      </c>
      <c r="D431" s="27"/>
      <c r="E431" s="28"/>
      <c r="F431" s="29"/>
      <c r="G431" s="27"/>
      <c r="H431" s="27"/>
      <c r="I431" s="27"/>
      <c r="J431" s="27"/>
      <c r="K431" s="27"/>
      <c r="L431" s="27"/>
      <c r="M431" s="27"/>
      <c r="N431" s="104"/>
      <c r="O431" s="105"/>
    </row>
    <row r="432" spans="1:15" ht="30" customHeight="1" x14ac:dyDescent="0.3">
      <c r="A432" s="7" t="s">
        <v>13</v>
      </c>
      <c r="B432" s="70" t="s">
        <v>14</v>
      </c>
      <c r="C432" s="31" t="s">
        <v>315</v>
      </c>
      <c r="D432" s="32" t="s">
        <v>325</v>
      </c>
      <c r="E432" s="17" t="s">
        <v>22</v>
      </c>
      <c r="F432" s="18">
        <v>8</v>
      </c>
      <c r="G432" s="85"/>
      <c r="H432" s="85">
        <f>G432*F432</f>
        <v>0</v>
      </c>
      <c r="I432" s="85"/>
      <c r="J432" s="85">
        <f>I432*F432</f>
        <v>0</v>
      </c>
      <c r="K432" s="85"/>
      <c r="L432" s="85">
        <f>+TRUNC(F432*K432)</f>
        <v>0</v>
      </c>
      <c r="M432" s="85">
        <f t="shared" ref="M432" si="127">G432+I432+K432</f>
        <v>0</v>
      </c>
      <c r="N432" s="85">
        <f t="shared" ref="N432" si="128">H432+J432+L432</f>
        <v>0</v>
      </c>
      <c r="O432" s="103"/>
    </row>
    <row r="433" spans="1:15" s="23" customFormat="1" ht="30" customHeight="1" x14ac:dyDescent="0.3">
      <c r="A433" s="22"/>
      <c r="B433" s="22"/>
      <c r="C433" s="26" t="s">
        <v>342</v>
      </c>
      <c r="D433" s="27"/>
      <c r="E433" s="28"/>
      <c r="F433" s="29"/>
      <c r="G433" s="27"/>
      <c r="H433" s="27"/>
      <c r="I433" s="27"/>
      <c r="J433" s="27"/>
      <c r="K433" s="27"/>
      <c r="L433" s="27"/>
      <c r="M433" s="27"/>
      <c r="N433" s="104"/>
      <c r="O433" s="105"/>
    </row>
    <row r="434" spans="1:15" ht="30" customHeight="1" x14ac:dyDescent="0.3">
      <c r="A434" s="7"/>
      <c r="B434" s="70"/>
      <c r="C434" s="31" t="s">
        <v>343</v>
      </c>
      <c r="D434" s="32"/>
      <c r="E434" s="17" t="s">
        <v>131</v>
      </c>
      <c r="F434" s="18">
        <v>20</v>
      </c>
      <c r="G434" s="85"/>
      <c r="H434" s="85"/>
      <c r="I434" s="85"/>
      <c r="J434" s="85">
        <f>I434*F434</f>
        <v>0</v>
      </c>
      <c r="K434" s="85"/>
      <c r="L434" s="85"/>
      <c r="M434" s="85"/>
      <c r="N434" s="85"/>
      <c r="O434" s="103"/>
    </row>
    <row r="435" spans="1:15" ht="30" customHeight="1" x14ac:dyDescent="0.3">
      <c r="A435" s="7"/>
      <c r="B435" s="70"/>
      <c r="C435" s="31" t="s">
        <v>344</v>
      </c>
      <c r="D435" s="32"/>
      <c r="E435" s="17" t="s">
        <v>131</v>
      </c>
      <c r="F435" s="18">
        <v>30</v>
      </c>
      <c r="G435" s="85"/>
      <c r="H435" s="85"/>
      <c r="I435" s="85"/>
      <c r="J435" s="85">
        <f>I435*F435</f>
        <v>0</v>
      </c>
      <c r="K435" s="85"/>
      <c r="L435" s="85"/>
      <c r="M435" s="85"/>
      <c r="N435" s="85"/>
      <c r="O435" s="103"/>
    </row>
    <row r="436" spans="1:15" s="23" customFormat="1" ht="30" customHeight="1" x14ac:dyDescent="0.3">
      <c r="A436" s="22"/>
      <c r="B436" s="22"/>
      <c r="C436" s="26" t="s">
        <v>338</v>
      </c>
      <c r="D436" s="27"/>
      <c r="E436" s="28"/>
      <c r="F436" s="29"/>
      <c r="G436" s="27"/>
      <c r="H436" s="27"/>
      <c r="I436" s="27"/>
      <c r="J436" s="27"/>
      <c r="K436" s="27"/>
      <c r="L436" s="27"/>
      <c r="M436" s="27"/>
      <c r="N436" s="104"/>
      <c r="O436" s="105"/>
    </row>
    <row r="437" spans="1:15" ht="30" customHeight="1" x14ac:dyDescent="0.3">
      <c r="A437" s="7"/>
      <c r="B437" s="70"/>
      <c r="C437" s="31" t="s">
        <v>339</v>
      </c>
      <c r="D437" s="32"/>
      <c r="E437" s="17" t="s">
        <v>253</v>
      </c>
      <c r="F437" s="18">
        <v>41</v>
      </c>
      <c r="G437" s="85"/>
      <c r="H437" s="85">
        <f t="shared" ref="H437:H440" si="129">G437*F437</f>
        <v>0</v>
      </c>
      <c r="I437" s="85"/>
      <c r="J437" s="85">
        <f>I437*F437</f>
        <v>0</v>
      </c>
      <c r="K437" s="85"/>
      <c r="L437" s="85"/>
      <c r="M437" s="85"/>
      <c r="N437" s="85"/>
      <c r="O437" s="103"/>
    </row>
    <row r="438" spans="1:15" ht="30" customHeight="1" x14ac:dyDescent="0.3">
      <c r="A438" s="7"/>
      <c r="B438" s="70"/>
      <c r="C438" s="31" t="s">
        <v>340</v>
      </c>
      <c r="D438" s="32"/>
      <c r="E438" s="17" t="s">
        <v>253</v>
      </c>
      <c r="F438" s="18">
        <v>41</v>
      </c>
      <c r="G438" s="85"/>
      <c r="H438" s="85">
        <f t="shared" si="129"/>
        <v>0</v>
      </c>
      <c r="I438" s="85"/>
      <c r="J438" s="85">
        <f>I438*F438</f>
        <v>0</v>
      </c>
      <c r="K438" s="85"/>
      <c r="L438" s="85"/>
      <c r="M438" s="85"/>
      <c r="N438" s="85"/>
      <c r="O438" s="103"/>
    </row>
    <row r="439" spans="1:15" ht="30" customHeight="1" x14ac:dyDescent="0.3">
      <c r="A439" s="7"/>
      <c r="B439" s="70"/>
      <c r="C439" s="31" t="s">
        <v>345</v>
      </c>
      <c r="D439" s="32"/>
      <c r="E439" s="17" t="s">
        <v>119</v>
      </c>
      <c r="F439" s="18">
        <v>1</v>
      </c>
      <c r="G439" s="85"/>
      <c r="H439" s="85">
        <f t="shared" si="129"/>
        <v>0</v>
      </c>
      <c r="I439" s="85"/>
      <c r="J439" s="85">
        <f>I439*F439</f>
        <v>0</v>
      </c>
      <c r="K439" s="85"/>
      <c r="L439" s="85"/>
      <c r="M439" s="85"/>
      <c r="N439" s="85"/>
      <c r="O439" s="103"/>
    </row>
    <row r="440" spans="1:15" ht="30" customHeight="1" x14ac:dyDescent="0.3">
      <c r="A440" s="7"/>
      <c r="B440" s="70"/>
      <c r="C440" s="31" t="s">
        <v>346</v>
      </c>
      <c r="D440" s="32"/>
      <c r="E440" s="17" t="s">
        <v>119</v>
      </c>
      <c r="F440" s="18">
        <v>1</v>
      </c>
      <c r="G440" s="85"/>
      <c r="H440" s="85">
        <f t="shared" si="129"/>
        <v>0</v>
      </c>
      <c r="I440" s="85"/>
      <c r="J440" s="85">
        <f>I440*F440</f>
        <v>0</v>
      </c>
      <c r="K440" s="85"/>
      <c r="L440" s="85"/>
      <c r="M440" s="85"/>
      <c r="N440" s="85"/>
      <c r="O440" s="103"/>
    </row>
    <row r="441" spans="1:15" s="92" customFormat="1" ht="30" customHeight="1" x14ac:dyDescent="0.3">
      <c r="A441" s="90"/>
      <c r="B441" s="91"/>
      <c r="C441" s="152" t="s">
        <v>351</v>
      </c>
      <c r="D441" s="154"/>
      <c r="E441" s="153"/>
      <c r="F441" s="154"/>
      <c r="G441" s="93"/>
      <c r="H441" s="93">
        <f>SUM(H400:H440)</f>
        <v>0</v>
      </c>
      <c r="I441" s="93"/>
      <c r="J441" s="93">
        <f>SUM(J398:J440)</f>
        <v>0</v>
      </c>
      <c r="K441" s="93"/>
      <c r="L441" s="93">
        <f>SUM(L406:L435)</f>
        <v>0</v>
      </c>
      <c r="M441" s="93"/>
      <c r="N441" s="93">
        <f>H441+J441+L441</f>
        <v>0</v>
      </c>
      <c r="O441" s="90"/>
    </row>
    <row r="442" spans="1:15" s="16" customFormat="1" ht="30" customHeight="1" x14ac:dyDescent="0.3">
      <c r="A442" s="12"/>
      <c r="B442" s="76"/>
      <c r="C442" s="13" t="s">
        <v>348</v>
      </c>
      <c r="D442" s="13"/>
      <c r="E442" s="14"/>
      <c r="F442" s="15"/>
      <c r="G442" s="13"/>
      <c r="H442" s="13"/>
      <c r="I442" s="13"/>
      <c r="J442" s="13"/>
      <c r="K442" s="13"/>
      <c r="L442" s="13"/>
      <c r="M442" s="13"/>
      <c r="N442" s="12"/>
      <c r="O442" s="13"/>
    </row>
    <row r="443" spans="1:15" ht="30" customHeight="1" x14ac:dyDescent="0.3">
      <c r="A443" s="2"/>
      <c r="B443" s="68"/>
      <c r="C443" s="31" t="s">
        <v>282</v>
      </c>
      <c r="D443" s="31" t="s">
        <v>284</v>
      </c>
      <c r="E443" s="9" t="s">
        <v>283</v>
      </c>
      <c r="F443" s="6">
        <v>24</v>
      </c>
      <c r="G443" s="85"/>
      <c r="H443" s="85">
        <f t="shared" ref="H443:H446" si="130">G443*F443</f>
        <v>0</v>
      </c>
      <c r="I443" s="85"/>
      <c r="J443" s="85">
        <f t="shared" ref="J443:J446" si="131">I443*F443</f>
        <v>0</v>
      </c>
      <c r="K443" s="85"/>
      <c r="L443" s="85">
        <f t="shared" ref="L443:L446" si="132">+TRUNC(F443*K443)</f>
        <v>0</v>
      </c>
      <c r="M443" s="85">
        <f t="shared" ref="M443" si="133">G443+I443+K443</f>
        <v>0</v>
      </c>
      <c r="N443" s="85">
        <f t="shared" ref="N443" si="134">H443+J443+L443</f>
        <v>0</v>
      </c>
      <c r="O443" s="2"/>
    </row>
    <row r="444" spans="1:15" ht="30" customHeight="1" x14ac:dyDescent="0.3">
      <c r="A444" s="7"/>
      <c r="B444" s="70"/>
      <c r="C444" s="31" t="s">
        <v>109</v>
      </c>
      <c r="D444" s="32" t="s">
        <v>254</v>
      </c>
      <c r="E444" s="17" t="s">
        <v>283</v>
      </c>
      <c r="F444" s="18">
        <v>541</v>
      </c>
      <c r="G444" s="85"/>
      <c r="H444" s="85">
        <f t="shared" si="130"/>
        <v>0</v>
      </c>
      <c r="I444" s="85"/>
      <c r="J444" s="85">
        <f t="shared" si="131"/>
        <v>0</v>
      </c>
      <c r="K444" s="85"/>
      <c r="L444" s="85">
        <f t="shared" si="132"/>
        <v>0</v>
      </c>
      <c r="M444" s="85">
        <f t="shared" ref="M444:N446" si="135">G444+I444+K444</f>
        <v>0</v>
      </c>
      <c r="N444" s="85">
        <f t="shared" si="135"/>
        <v>0</v>
      </c>
      <c r="O444" s="103"/>
    </row>
    <row r="445" spans="1:15" ht="30" customHeight="1" x14ac:dyDescent="0.3">
      <c r="A445" s="7"/>
      <c r="B445" s="70"/>
      <c r="C445" s="31" t="s">
        <v>31</v>
      </c>
      <c r="D445" s="32"/>
      <c r="E445" s="17" t="s">
        <v>22</v>
      </c>
      <c r="F445" s="18">
        <v>10</v>
      </c>
      <c r="G445" s="85"/>
      <c r="H445" s="85">
        <f t="shared" si="130"/>
        <v>0</v>
      </c>
      <c r="I445" s="85"/>
      <c r="J445" s="85">
        <f t="shared" si="131"/>
        <v>0</v>
      </c>
      <c r="K445" s="85"/>
      <c r="L445" s="85">
        <f t="shared" si="132"/>
        <v>0</v>
      </c>
      <c r="M445" s="85">
        <f t="shared" si="135"/>
        <v>0</v>
      </c>
      <c r="N445" s="85">
        <f t="shared" si="135"/>
        <v>0</v>
      </c>
      <c r="O445" s="103"/>
    </row>
    <row r="446" spans="1:15" ht="30" customHeight="1" x14ac:dyDescent="0.3">
      <c r="A446" s="7"/>
      <c r="B446" s="70"/>
      <c r="C446" s="31" t="s">
        <v>30</v>
      </c>
      <c r="D446" s="32"/>
      <c r="E446" s="17" t="s">
        <v>22</v>
      </c>
      <c r="F446" s="18">
        <v>541</v>
      </c>
      <c r="G446" s="85"/>
      <c r="H446" s="85">
        <f t="shared" si="130"/>
        <v>0</v>
      </c>
      <c r="I446" s="85"/>
      <c r="J446" s="85">
        <f t="shared" si="131"/>
        <v>0</v>
      </c>
      <c r="K446" s="85"/>
      <c r="L446" s="85">
        <f t="shared" si="132"/>
        <v>0</v>
      </c>
      <c r="M446" s="85">
        <f t="shared" si="135"/>
        <v>0</v>
      </c>
      <c r="N446" s="85">
        <f t="shared" si="135"/>
        <v>0</v>
      </c>
      <c r="O446" s="103"/>
    </row>
    <row r="447" spans="1:15" s="64" customFormat="1" ht="30" customHeight="1" x14ac:dyDescent="0.3">
      <c r="A447" s="59"/>
      <c r="B447" s="80"/>
      <c r="C447" s="152" t="s">
        <v>352</v>
      </c>
      <c r="D447" s="154"/>
      <c r="E447" s="153"/>
      <c r="F447" s="154"/>
      <c r="G447" s="93"/>
      <c r="H447" s="93">
        <f>SUM(H443:H446)</f>
        <v>0</v>
      </c>
      <c r="I447" s="93"/>
      <c r="J447" s="93">
        <f>SUM(J443:J446)</f>
        <v>0</v>
      </c>
      <c r="K447" s="93"/>
      <c r="L447" s="93"/>
      <c r="M447" s="93"/>
      <c r="N447" s="93">
        <f>H447+J447</f>
        <v>0</v>
      </c>
      <c r="O447" s="90"/>
    </row>
  </sheetData>
  <mergeCells count="50">
    <mergeCell ref="C347:O347"/>
    <mergeCell ref="C227:O227"/>
    <mergeCell ref="C367:D367"/>
    <mergeCell ref="C314:O314"/>
    <mergeCell ref="C273:O273"/>
    <mergeCell ref="C287:O287"/>
    <mergeCell ref="C301:O301"/>
    <mergeCell ref="E447:F447"/>
    <mergeCell ref="E441:F441"/>
    <mergeCell ref="E396:F396"/>
    <mergeCell ref="E367:F367"/>
    <mergeCell ref="C396:D396"/>
    <mergeCell ref="C441:D441"/>
    <mergeCell ref="C447:D447"/>
    <mergeCell ref="C359:O359"/>
    <mergeCell ref="C333:O333"/>
    <mergeCell ref="C245:O245"/>
    <mergeCell ref="C259:O259"/>
    <mergeCell ref="C1:O1"/>
    <mergeCell ref="O3:O5"/>
    <mergeCell ref="G4:H4"/>
    <mergeCell ref="I4:J4"/>
    <mergeCell ref="K4:L4"/>
    <mergeCell ref="F3:N3"/>
    <mergeCell ref="C2:O2"/>
    <mergeCell ref="M4:N4"/>
    <mergeCell ref="C12:F12"/>
    <mergeCell ref="C241:O241"/>
    <mergeCell ref="C169:O169"/>
    <mergeCell ref="C189:O189"/>
    <mergeCell ref="A3:A5"/>
    <mergeCell ref="B3:B5"/>
    <mergeCell ref="C3:C5"/>
    <mergeCell ref="D3:D5"/>
    <mergeCell ref="E3:E5"/>
    <mergeCell ref="C14:O14"/>
    <mergeCell ref="C28:O28"/>
    <mergeCell ref="C24:O24"/>
    <mergeCell ref="C27:O27"/>
    <mergeCell ref="C31:O31"/>
    <mergeCell ref="C145:O145"/>
    <mergeCell ref="C54:O54"/>
    <mergeCell ref="C69:O69"/>
    <mergeCell ref="C89:O89"/>
    <mergeCell ref="C204:O204"/>
    <mergeCell ref="C103:O103"/>
    <mergeCell ref="C121:O121"/>
    <mergeCell ref="C133:O133"/>
    <mergeCell ref="C137:O137"/>
    <mergeCell ref="C141:O141"/>
  </mergeCells>
  <phoneticPr fontId="4" type="noConversion"/>
  <pageMargins left="0.7" right="0.7" top="0.75" bottom="0.75" header="0.3" footer="0.3"/>
  <pageSetup paperSize="8" scale="6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원가계산서</vt:lpstr>
      <vt:lpstr>집계표</vt:lpstr>
      <vt:lpstr>내역서</vt:lpstr>
      <vt:lpstr>내역서!Print_Area</vt:lpstr>
      <vt:lpstr>원가계산서!Print_Area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은지 이</dc:creator>
  <cp:lastModifiedBy>은지 이</cp:lastModifiedBy>
  <cp:lastPrinted>2026-05-21T09:18:15Z</cp:lastPrinted>
  <dcterms:created xsi:type="dcterms:W3CDTF">2026-03-23T12:53:13Z</dcterms:created>
  <dcterms:modified xsi:type="dcterms:W3CDTF">2026-05-22T08:39:35Z</dcterms:modified>
</cp:coreProperties>
</file>